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manzinetworks-tyroo-dgm-etc related stuff\"/>
    </mc:Choice>
  </mc:AlternateContent>
  <bookViews>
    <workbookView xWindow="0" yWindow="0" windowWidth="20490" windowHeight="7770" tabRatio="884" firstSheet="4" activeTab="9"/>
  </bookViews>
  <sheets>
    <sheet name="Monthly Turnover Jun 2017" sheetId="46" r:id="rId1"/>
    <sheet name="ROUGH-SHEET" sheetId="40" r:id="rId2"/>
    <sheet name="MONTHWISE" sheetId="23" r:id="rId3"/>
    <sheet name="GST-Monthwise" sheetId="47" r:id="rId4"/>
    <sheet name="HOME" sheetId="1" r:id="rId5"/>
    <sheet name="KOMLI" sheetId="2" r:id="rId6"/>
    <sheet name="Fork Media" sheetId="3" r:id="rId7"/>
    <sheet name="Fork GCC" sheetId="58" r:id="rId8"/>
    <sheet name="SPID" sheetId="48" r:id="rId9"/>
    <sheet name="Dial-Star" sheetId="52" r:id="rId10"/>
    <sheet name="Adomantra" sheetId="4" r:id="rId11"/>
    <sheet name="iCubes" sheetId="5" r:id="rId12"/>
    <sheet name="Opicle" sheetId="11" r:id="rId13"/>
    <sheet name="Media-Conversion" sheetId="6" r:id="rId14"/>
    <sheet name="Bizvin" sheetId="7" r:id="rId15"/>
    <sheet name="SVG+DGM" sheetId="8" r:id="rId16"/>
    <sheet name="Hauterfly" sheetId="53" r:id="rId17"/>
    <sheet name="Yazle" sheetId="56" r:id="rId18"/>
    <sheet name="Isobar" sheetId="54" r:id="rId19"/>
    <sheet name="Investment Guru" sheetId="55" r:id="rId20"/>
    <sheet name="Dcreative" sheetId="9" r:id="rId21"/>
    <sheet name="OptiMidea" sheetId="16" r:id="rId22"/>
    <sheet name="DigiDesk" sheetId="10" r:id="rId23"/>
    <sheet name="Aqugen" sheetId="12" r:id="rId24"/>
    <sheet name="Pracharnama" sheetId="34" r:id="rId25"/>
    <sheet name="Recroemedia" sheetId="57" r:id="rId26"/>
    <sheet name="Kratos" sheetId="49" r:id="rId27"/>
    <sheet name="Leadsurf" sheetId="59" r:id="rId28"/>
    <sheet name="Catalyst" sheetId="27" r:id="rId29"/>
    <sheet name="HTTPOOL" sheetId="13" r:id="rId30"/>
    <sheet name="Sense Digital" sheetId="15" r:id="rId31"/>
    <sheet name="AD2Click" sheetId="20" r:id="rId32"/>
    <sheet name="Vertoz" sheetId="21" r:id="rId33"/>
    <sheet name="Mobinet" sheetId="22" r:id="rId34"/>
    <sheet name="CTN" sheetId="14" r:id="rId35"/>
    <sheet name="Apoxy" sheetId="50" r:id="rId36"/>
    <sheet name="Rappier" sheetId="33" r:id="rId37"/>
    <sheet name="AdsPayMedia" sheetId="29" r:id="rId38"/>
    <sheet name="Adclickzone" sheetId="30" r:id="rId39"/>
    <sheet name="Xapads" sheetId="28" r:id="rId40"/>
    <sheet name="AdSpar" sheetId="31" r:id="rId41"/>
    <sheet name="Esperto" sheetId="36" r:id="rId42"/>
    <sheet name="Adhunterz" sheetId="32" r:id="rId43"/>
    <sheet name="Adzjunction" sheetId="35" r:id="rId44"/>
    <sheet name="Zeematics" sheetId="37" r:id="rId45"/>
    <sheet name="Value First" sheetId="17" r:id="rId46"/>
    <sheet name="Vcommission" sheetId="18" r:id="rId47"/>
    <sheet name="Myinsuranceclub" sheetId="24" r:id="rId48"/>
    <sheet name="Refearn" sheetId="25" r:id="rId49"/>
    <sheet name="Admitad" sheetId="26" r:id="rId50"/>
    <sheet name="Connectingdots" sheetId="38" r:id="rId51"/>
    <sheet name="ADS-PLAY-MEDIA" sheetId="42" r:id="rId52"/>
    <sheet name="Admobly" sheetId="51" r:id="rId53"/>
    <sheet name="Adbird-Media" sheetId="43" r:id="rId54"/>
    <sheet name="BAD DEBTS" sheetId="19" r:id="rId55"/>
  </sheets>
  <calcPr calcId="162913"/>
  <pivotCaches>
    <pivotCache cacheId="0" r:id="rId5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0" i="13" l="1"/>
  <c r="L19" i="13"/>
  <c r="L18" i="13"/>
  <c r="S53" i="3" l="1"/>
  <c r="K2" i="58" l="1"/>
  <c r="F18" i="58"/>
  <c r="G6" i="58"/>
  <c r="N20" i="33" l="1"/>
  <c r="M5" i="22" l="1"/>
  <c r="H277" i="47" l="1"/>
  <c r="K277" i="47"/>
  <c r="H278" i="47"/>
  <c r="K278" i="47"/>
  <c r="H279" i="47"/>
  <c r="K279" i="47"/>
  <c r="H280" i="47"/>
  <c r="K280" i="47"/>
  <c r="L280" i="47"/>
  <c r="H281" i="47"/>
  <c r="K281" i="47"/>
  <c r="H282" i="47"/>
  <c r="K282" i="47"/>
  <c r="F277" i="47"/>
  <c r="L277" i="47" s="1"/>
  <c r="F278" i="47"/>
  <c r="L278" i="47" s="1"/>
  <c r="F279" i="47"/>
  <c r="L279" i="47" s="1"/>
  <c r="F280" i="47"/>
  <c r="F281" i="47"/>
  <c r="L281" i="47" s="1"/>
  <c r="M42" i="48" l="1"/>
  <c r="T51" i="3" l="1"/>
  <c r="H80" i="3" l="1"/>
  <c r="F80" i="3" s="1"/>
  <c r="M80" i="3" s="1"/>
  <c r="I80" i="3"/>
  <c r="L80" i="3"/>
  <c r="H81" i="3"/>
  <c r="I81" i="3"/>
  <c r="L81" i="3"/>
  <c r="H82" i="3"/>
  <c r="I82" i="3"/>
  <c r="L82" i="3"/>
  <c r="H83" i="3"/>
  <c r="F83" i="3" s="1"/>
  <c r="M83" i="3" s="1"/>
  <c r="I83" i="3"/>
  <c r="L83" i="3"/>
  <c r="H84" i="3"/>
  <c r="F84" i="3" s="1"/>
  <c r="M84" i="3" s="1"/>
  <c r="I84" i="3"/>
  <c r="L84" i="3"/>
  <c r="F346" i="47"/>
  <c r="L346" i="47" s="1"/>
  <c r="I346" i="47"/>
  <c r="J346" i="47"/>
  <c r="K346" i="47"/>
  <c r="H348" i="47"/>
  <c r="F348" i="47" s="1"/>
  <c r="L348" i="47" s="1"/>
  <c r="K348" i="47"/>
  <c r="H349" i="47"/>
  <c r="F349" i="47" s="1"/>
  <c r="L349" i="47" s="1"/>
  <c r="K349" i="47"/>
  <c r="I350" i="47"/>
  <c r="J350" i="47"/>
  <c r="K350" i="47"/>
  <c r="I351" i="47"/>
  <c r="J351" i="47"/>
  <c r="K351" i="47"/>
  <c r="H352" i="47"/>
  <c r="F352" i="47" s="1"/>
  <c r="L352" i="47" s="1"/>
  <c r="I352" i="47"/>
  <c r="J352" i="47"/>
  <c r="K352" i="47"/>
  <c r="H353" i="47"/>
  <c r="F353" i="47" s="1"/>
  <c r="L353" i="47" s="1"/>
  <c r="I353" i="47"/>
  <c r="J353" i="47"/>
  <c r="K353" i="47"/>
  <c r="L17" i="51"/>
  <c r="K15" i="51"/>
  <c r="K16" i="51"/>
  <c r="K17" i="51"/>
  <c r="H15" i="51"/>
  <c r="F15" i="51" s="1"/>
  <c r="L15" i="51" s="1"/>
  <c r="H16" i="51"/>
  <c r="F16" i="51" s="1"/>
  <c r="L16" i="51" s="1"/>
  <c r="H17" i="51"/>
  <c r="F17" i="51"/>
  <c r="F351" i="47" l="1"/>
  <c r="L351" i="47" s="1"/>
  <c r="F350" i="47"/>
  <c r="L350" i="47" s="1"/>
  <c r="F82" i="3"/>
  <c r="M82" i="3" s="1"/>
  <c r="F81" i="3"/>
  <c r="M81" i="3" s="1"/>
  <c r="F347" i="47"/>
  <c r="L347" i="47" s="1"/>
  <c r="O20" i="51"/>
  <c r="O21" i="51"/>
  <c r="O22" i="51"/>
  <c r="O23" i="51"/>
  <c r="O19" i="51"/>
  <c r="L2" i="58" l="1"/>
  <c r="H3" i="15" l="1"/>
  <c r="H4" i="15"/>
  <c r="H5" i="15"/>
  <c r="H6" i="15"/>
  <c r="H7" i="15"/>
  <c r="H8" i="15"/>
  <c r="H9" i="15"/>
  <c r="H10" i="15"/>
  <c r="H11" i="15"/>
  <c r="H12" i="15"/>
  <c r="H13" i="15"/>
  <c r="H14" i="15"/>
  <c r="H2" i="15"/>
  <c r="I331" i="47"/>
  <c r="J331" i="47"/>
  <c r="K331" i="47"/>
  <c r="H332" i="47"/>
  <c r="K332" i="47"/>
  <c r="H333" i="47"/>
  <c r="F333" i="47"/>
  <c r="L333" i="47" s="1"/>
  <c r="K333" i="47"/>
  <c r="H334" i="47"/>
  <c r="K334" i="47"/>
  <c r="H335" i="47"/>
  <c r="K335" i="47"/>
  <c r="H336" i="47"/>
  <c r="K336" i="47"/>
  <c r="H337" i="47"/>
  <c r="K337" i="47"/>
  <c r="H338" i="47"/>
  <c r="F338" i="47" s="1"/>
  <c r="L338" i="47" s="1"/>
  <c r="K338" i="47"/>
  <c r="H339" i="47"/>
  <c r="F339" i="47"/>
  <c r="L339" i="47" s="1"/>
  <c r="K339" i="47"/>
  <c r="H340" i="47"/>
  <c r="K340" i="47"/>
  <c r="H341" i="47"/>
  <c r="F341" i="47"/>
  <c r="L341" i="47" s="1"/>
  <c r="K341" i="47"/>
  <c r="H342" i="47"/>
  <c r="K342" i="47"/>
  <c r="H343" i="47"/>
  <c r="F343" i="47"/>
  <c r="L343" i="47" s="1"/>
  <c r="K343" i="47"/>
  <c r="H344" i="47"/>
  <c r="K344" i="47"/>
  <c r="F340" i="47" l="1"/>
  <c r="L340" i="47" s="1"/>
  <c r="F344" i="47"/>
  <c r="L344" i="47" s="1"/>
  <c r="F342" i="47"/>
  <c r="L342" i="47" s="1"/>
  <c r="F337" i="47"/>
  <c r="L337" i="47" s="1"/>
  <c r="F336" i="47"/>
  <c r="F335" i="47"/>
  <c r="L335" i="47" s="1"/>
  <c r="F334" i="47"/>
  <c r="L334" i="47" s="1"/>
  <c r="F332" i="47"/>
  <c r="L332" i="47" s="1"/>
  <c r="F331" i="47"/>
  <c r="L331" i="47" s="1"/>
  <c r="M2" i="48"/>
  <c r="L336" i="47" l="1"/>
  <c r="G17" i="58"/>
  <c r="F17" i="58" s="1"/>
  <c r="F16" i="58"/>
  <c r="G16" i="58"/>
  <c r="F298" i="47" l="1"/>
  <c r="L298" i="47" s="1"/>
  <c r="H14" i="12"/>
  <c r="F14" i="12" s="1"/>
  <c r="L14" i="12" s="1"/>
  <c r="K14" i="12"/>
  <c r="H15" i="12"/>
  <c r="F15" i="12" s="1"/>
  <c r="L15" i="12" s="1"/>
  <c r="K15" i="12"/>
  <c r="H16" i="12"/>
  <c r="F16" i="12" s="1"/>
  <c r="L16" i="12" s="1"/>
  <c r="K16" i="12"/>
  <c r="H17" i="12"/>
  <c r="F17" i="12" s="1"/>
  <c r="L17" i="12" s="1"/>
  <c r="K17" i="12"/>
  <c r="D32" i="1" l="1"/>
  <c r="C32" i="1"/>
  <c r="B32" i="1"/>
  <c r="N20" i="59"/>
  <c r="N21" i="59" s="1"/>
  <c r="M17" i="59"/>
  <c r="E33" i="1" s="1"/>
  <c r="G17" i="59"/>
  <c r="K15" i="59"/>
  <c r="H15" i="59"/>
  <c r="F15" i="59" s="1"/>
  <c r="L15" i="59" s="1"/>
  <c r="K14" i="59"/>
  <c r="H14" i="59"/>
  <c r="F14" i="59" s="1"/>
  <c r="L14" i="59" s="1"/>
  <c r="K13" i="59"/>
  <c r="H13" i="59"/>
  <c r="F13" i="59" s="1"/>
  <c r="L13" i="59" s="1"/>
  <c r="K12" i="59"/>
  <c r="H12" i="59"/>
  <c r="F12" i="59" s="1"/>
  <c r="L12" i="59" s="1"/>
  <c r="K11" i="59"/>
  <c r="H11" i="59"/>
  <c r="F11" i="59" s="1"/>
  <c r="L11" i="59" s="1"/>
  <c r="K10" i="59"/>
  <c r="H10" i="59"/>
  <c r="F10" i="59" s="1"/>
  <c r="L10" i="59" s="1"/>
  <c r="K9" i="59"/>
  <c r="H9" i="59"/>
  <c r="F9" i="59" s="1"/>
  <c r="L9" i="59" s="1"/>
  <c r="K8" i="59"/>
  <c r="H8" i="59"/>
  <c r="F8" i="59" s="1"/>
  <c r="L8" i="59" s="1"/>
  <c r="K7" i="59"/>
  <c r="H7" i="59"/>
  <c r="F7" i="59" s="1"/>
  <c r="L7" i="59" s="1"/>
  <c r="K6" i="59"/>
  <c r="H6" i="59"/>
  <c r="F6" i="59" s="1"/>
  <c r="L6" i="59" s="1"/>
  <c r="K5" i="59"/>
  <c r="H5" i="59"/>
  <c r="F5" i="59" s="1"/>
  <c r="L5" i="59" s="1"/>
  <c r="K4" i="59"/>
  <c r="H4" i="59"/>
  <c r="F4" i="59" s="1"/>
  <c r="L4" i="59" s="1"/>
  <c r="K3" i="59"/>
  <c r="H3" i="59"/>
  <c r="F3" i="59" s="1"/>
  <c r="K2" i="59"/>
  <c r="H2" i="59"/>
  <c r="H17" i="59" s="1"/>
  <c r="C33" i="1" s="1"/>
  <c r="K17" i="59" l="1"/>
  <c r="L3" i="59"/>
  <c r="F2" i="59"/>
  <c r="L2" i="59" l="1"/>
  <c r="L17" i="59" s="1"/>
  <c r="D33" i="1" s="1"/>
  <c r="F33" i="1" s="1"/>
  <c r="F17" i="59"/>
  <c r="B33" i="1" s="1"/>
  <c r="L24" i="2"/>
  <c r="L25" i="2"/>
  <c r="L26" i="2"/>
  <c r="L27" i="2"/>
  <c r="L23" i="2"/>
  <c r="H27" i="2" l="1"/>
  <c r="I27" i="2"/>
  <c r="H28" i="2"/>
  <c r="I28" i="2"/>
  <c r="H29" i="2"/>
  <c r="I29" i="2"/>
  <c r="H30" i="2"/>
  <c r="I30" i="2"/>
  <c r="H31" i="2"/>
  <c r="I31" i="2"/>
  <c r="H32" i="2"/>
  <c r="I32" i="2"/>
  <c r="H33" i="2"/>
  <c r="I33" i="2"/>
  <c r="H34" i="2"/>
  <c r="I34" i="2"/>
  <c r="H35" i="2"/>
  <c r="I35" i="2"/>
  <c r="H36" i="2"/>
  <c r="I36" i="2"/>
  <c r="H37" i="2"/>
  <c r="I37" i="2"/>
  <c r="H38" i="2"/>
  <c r="I38" i="2"/>
  <c r="H39" i="2"/>
  <c r="I39" i="2"/>
  <c r="H40" i="2"/>
  <c r="I40" i="2"/>
  <c r="H41" i="2"/>
  <c r="I41" i="2"/>
  <c r="H42" i="2"/>
  <c r="I42" i="2"/>
  <c r="H43" i="2"/>
  <c r="I43" i="2"/>
  <c r="H44" i="2"/>
  <c r="I44" i="2"/>
  <c r="H45" i="2"/>
  <c r="I45" i="2"/>
  <c r="H46" i="2"/>
  <c r="I46" i="2"/>
  <c r="H47" i="2"/>
  <c r="I47" i="2"/>
  <c r="H48" i="2"/>
  <c r="I48" i="2"/>
  <c r="H49" i="2"/>
  <c r="I49" i="2"/>
  <c r="H50" i="2"/>
  <c r="I50" i="2"/>
  <c r="H51" i="2"/>
  <c r="I51" i="2"/>
  <c r="H52" i="2"/>
  <c r="I52" i="2"/>
  <c r="H66" i="3" l="1"/>
  <c r="I66" i="3"/>
  <c r="L66" i="3"/>
  <c r="H67" i="3"/>
  <c r="I67" i="3"/>
  <c r="L67" i="3"/>
  <c r="H68" i="3"/>
  <c r="I68" i="3"/>
  <c r="L68" i="3"/>
  <c r="H69" i="3"/>
  <c r="F69" i="3" s="1"/>
  <c r="M69" i="3" s="1"/>
  <c r="I69" i="3"/>
  <c r="L69" i="3"/>
  <c r="H70" i="3"/>
  <c r="F70" i="3" s="1"/>
  <c r="M70" i="3" s="1"/>
  <c r="I70" i="3"/>
  <c r="L70" i="3"/>
  <c r="H71" i="3"/>
  <c r="I71" i="3"/>
  <c r="F71" i="3" s="1"/>
  <c r="M71" i="3" s="1"/>
  <c r="L71" i="3"/>
  <c r="H72" i="3"/>
  <c r="F72" i="3" s="1"/>
  <c r="I72" i="3"/>
  <c r="L72" i="3"/>
  <c r="H73" i="3"/>
  <c r="I73" i="3"/>
  <c r="L73" i="3"/>
  <c r="H74" i="3"/>
  <c r="F74" i="3" s="1"/>
  <c r="M74" i="3" s="1"/>
  <c r="I74" i="3"/>
  <c r="L74" i="3"/>
  <c r="H75" i="3"/>
  <c r="I75" i="3"/>
  <c r="F75" i="3" s="1"/>
  <c r="M75" i="3" s="1"/>
  <c r="L75" i="3"/>
  <c r="H76" i="3"/>
  <c r="F76" i="3" s="1"/>
  <c r="I76" i="3"/>
  <c r="L76" i="3"/>
  <c r="H77" i="3"/>
  <c r="I77" i="3"/>
  <c r="L77" i="3"/>
  <c r="H78" i="3"/>
  <c r="F78" i="3" s="1"/>
  <c r="M78" i="3" s="1"/>
  <c r="I78" i="3"/>
  <c r="L78" i="3"/>
  <c r="H79" i="3"/>
  <c r="I79" i="3"/>
  <c r="F79" i="3" s="1"/>
  <c r="M79" i="3" s="1"/>
  <c r="L79" i="3"/>
  <c r="K15" i="58"/>
  <c r="K16" i="58"/>
  <c r="K17" i="58"/>
  <c r="K18" i="58"/>
  <c r="K19" i="58"/>
  <c r="K14" i="58"/>
  <c r="F15" i="58"/>
  <c r="G15" i="58"/>
  <c r="F14" i="58"/>
  <c r="G14" i="58"/>
  <c r="M76" i="3" l="1"/>
  <c r="M72" i="3"/>
  <c r="F77" i="3"/>
  <c r="M77" i="3" s="1"/>
  <c r="F73" i="3"/>
  <c r="M73" i="3" s="1"/>
  <c r="F68" i="3"/>
  <c r="M68" i="3" s="1"/>
  <c r="F67" i="3"/>
  <c r="M67" i="3" s="1"/>
  <c r="F66" i="3"/>
  <c r="M66" i="3" s="1"/>
  <c r="G13" i="58"/>
  <c r="F13" i="58" s="1"/>
  <c r="K13" i="58" s="1"/>
  <c r="G12" i="58"/>
  <c r="F12" i="58" s="1"/>
  <c r="K12" i="58" s="1"/>
  <c r="G11" i="58"/>
  <c r="F11" i="58" s="1"/>
  <c r="K11" i="58" s="1"/>
  <c r="G10" i="58"/>
  <c r="F10" i="58" s="1"/>
  <c r="K10" i="58" s="1"/>
  <c r="G9" i="58"/>
  <c r="F9" i="58" s="1"/>
  <c r="K9" i="58" s="1"/>
  <c r="G8" i="58"/>
  <c r="F8" i="58" s="1"/>
  <c r="K8" i="58" s="1"/>
  <c r="G7" i="58"/>
  <c r="F7" i="58" s="1"/>
  <c r="K7" i="58" s="1"/>
  <c r="F6" i="58"/>
  <c r="K6" i="58" s="1"/>
  <c r="G5" i="58"/>
  <c r="F5" i="58" s="1"/>
  <c r="K5" i="58" s="1"/>
  <c r="G4" i="58"/>
  <c r="F4" i="58" s="1"/>
  <c r="K4" i="58" s="1"/>
  <c r="J2" i="58"/>
  <c r="G3" i="58"/>
  <c r="F3" i="58" s="1"/>
  <c r="K3" i="58" s="1"/>
  <c r="E25" i="1"/>
  <c r="D25" i="1" l="1"/>
  <c r="F25" i="1" s="1"/>
  <c r="F2" i="58"/>
  <c r="B25" i="1" s="1"/>
  <c r="G2" i="58"/>
  <c r="M18" i="56"/>
  <c r="F24" i="2" l="1"/>
  <c r="F28" i="2"/>
  <c r="F29" i="2"/>
  <c r="F30" i="2"/>
  <c r="F31" i="2"/>
  <c r="F32" i="2"/>
  <c r="F33" i="2"/>
  <c r="F34" i="2"/>
  <c r="F35" i="2"/>
  <c r="F36" i="2"/>
  <c r="F37" i="2"/>
  <c r="F38" i="2"/>
  <c r="F39" i="2"/>
  <c r="F40" i="2"/>
  <c r="F41" i="2"/>
  <c r="F42" i="2"/>
  <c r="F43" i="2"/>
  <c r="F44" i="2"/>
  <c r="F45" i="2"/>
  <c r="F46" i="2"/>
  <c r="F47" i="2"/>
  <c r="F48" i="2"/>
  <c r="F49" i="2"/>
  <c r="F50" i="2"/>
  <c r="F51" i="2"/>
  <c r="F52" i="2"/>
  <c r="I24" i="2"/>
  <c r="I25" i="2"/>
  <c r="I26" i="2"/>
  <c r="H25" i="2"/>
  <c r="F25" i="2" s="1"/>
  <c r="H26" i="2"/>
  <c r="F26" i="2" s="1"/>
  <c r="F27" i="2"/>
  <c r="H24" i="2"/>
  <c r="H6" i="6" l="1"/>
  <c r="K9" i="38" l="1"/>
  <c r="K11" i="33" l="1"/>
  <c r="K12" i="33"/>
  <c r="K13" i="33"/>
  <c r="L13" i="33" s="1"/>
  <c r="K14" i="33"/>
  <c r="L14" i="33" s="1"/>
  <c r="H11" i="33"/>
  <c r="F11" i="33" s="1"/>
  <c r="H12" i="33"/>
  <c r="F12" i="33" s="1"/>
  <c r="L12" i="33" s="1"/>
  <c r="H13" i="33"/>
  <c r="F13" i="33" s="1"/>
  <c r="L11" i="33" l="1"/>
  <c r="H10" i="28"/>
  <c r="H11" i="28"/>
  <c r="H12" i="28"/>
  <c r="H13" i="28"/>
  <c r="H14" i="28"/>
  <c r="H15" i="28"/>
  <c r="H16" i="28"/>
  <c r="H17" i="28"/>
  <c r="H9" i="28"/>
  <c r="E29" i="1" l="1"/>
  <c r="L12" i="8" l="1"/>
  <c r="L11" i="8"/>
  <c r="L10" i="8"/>
  <c r="L9" i="8"/>
  <c r="G12" i="8"/>
  <c r="G11" i="8"/>
  <c r="G10" i="8"/>
  <c r="G9" i="8"/>
  <c r="G196" i="47" l="1"/>
  <c r="G193" i="47"/>
  <c r="G192" i="47"/>
  <c r="K2" i="18" l="1"/>
  <c r="H3" i="25" l="1"/>
  <c r="H4" i="25"/>
  <c r="H5" i="25"/>
  <c r="H6" i="25"/>
  <c r="H7" i="25"/>
  <c r="H8" i="25"/>
  <c r="H9" i="25"/>
  <c r="H10" i="25"/>
  <c r="H2" i="25"/>
  <c r="D41" i="1" l="1"/>
  <c r="C41" i="1"/>
  <c r="B41" i="1"/>
  <c r="N20" i="57" l="1"/>
  <c r="N21" i="57" s="1"/>
  <c r="M17" i="57"/>
  <c r="E41" i="1" s="1"/>
  <c r="F41" i="1" s="1"/>
  <c r="G17" i="57"/>
  <c r="K15" i="57"/>
  <c r="H15" i="57"/>
  <c r="F15" i="57"/>
  <c r="L15" i="57" s="1"/>
  <c r="K14" i="57"/>
  <c r="H14" i="57"/>
  <c r="F14" i="57"/>
  <c r="L14" i="57" s="1"/>
  <c r="K13" i="57"/>
  <c r="H13" i="57"/>
  <c r="F13" i="57"/>
  <c r="L13" i="57" s="1"/>
  <c r="K12" i="57"/>
  <c r="H12" i="57"/>
  <c r="F12" i="57"/>
  <c r="L12" i="57" s="1"/>
  <c r="K11" i="57"/>
  <c r="H11" i="57"/>
  <c r="F11" i="57"/>
  <c r="L11" i="57" s="1"/>
  <c r="K10" i="57"/>
  <c r="H10" i="57"/>
  <c r="F10" i="57"/>
  <c r="L10" i="57" s="1"/>
  <c r="K9" i="57"/>
  <c r="H9" i="57"/>
  <c r="F9" i="57"/>
  <c r="L9" i="57" s="1"/>
  <c r="K8" i="57"/>
  <c r="H8" i="57"/>
  <c r="F8" i="57"/>
  <c r="L8" i="57" s="1"/>
  <c r="K7" i="57"/>
  <c r="H7" i="57"/>
  <c r="F7" i="57"/>
  <c r="L7" i="57" s="1"/>
  <c r="K6" i="57"/>
  <c r="H6" i="57"/>
  <c r="F6" i="57"/>
  <c r="L6" i="57" s="1"/>
  <c r="K5" i="57"/>
  <c r="H5" i="57"/>
  <c r="F5" i="57"/>
  <c r="L5" i="57" s="1"/>
  <c r="K4" i="57"/>
  <c r="H4" i="57"/>
  <c r="F4" i="57"/>
  <c r="L4" i="57" s="1"/>
  <c r="K3" i="57"/>
  <c r="H3" i="57"/>
  <c r="F3" i="57" s="1"/>
  <c r="L3" i="57" s="1"/>
  <c r="K2" i="57"/>
  <c r="H2" i="57"/>
  <c r="H17" i="57" s="1"/>
  <c r="K17" i="57" l="1"/>
  <c r="F2" i="57"/>
  <c r="L2" i="57" s="1"/>
  <c r="L17" i="57" s="1"/>
  <c r="F17" i="57"/>
  <c r="H8" i="27" l="1"/>
  <c r="H9" i="27"/>
  <c r="H10" i="27"/>
  <c r="H11" i="27"/>
  <c r="H12" i="27"/>
  <c r="H13" i="27"/>
  <c r="H14" i="27"/>
  <c r="H15" i="27"/>
  <c r="H7" i="27"/>
  <c r="M19" i="50" l="1"/>
  <c r="J20" i="50" l="1"/>
  <c r="I23" i="2" l="1"/>
  <c r="H23" i="2"/>
  <c r="F23" i="2" l="1"/>
  <c r="M23" i="2" s="1"/>
  <c r="O24" i="42" l="1"/>
  <c r="F4" i="56" l="1"/>
  <c r="F5" i="56"/>
  <c r="F6" i="56"/>
  <c r="F7" i="56"/>
  <c r="L7" i="56" s="1"/>
  <c r="F8" i="56"/>
  <c r="L8" i="56" s="1"/>
  <c r="F9" i="56"/>
  <c r="L9" i="56" s="1"/>
  <c r="F10" i="56"/>
  <c r="L10" i="56" s="1"/>
  <c r="F11" i="56"/>
  <c r="L11" i="56" s="1"/>
  <c r="F12" i="56"/>
  <c r="F13" i="56"/>
  <c r="F14" i="56"/>
  <c r="L14" i="56" s="1"/>
  <c r="F15" i="56"/>
  <c r="L15" i="56" s="1"/>
  <c r="F16" i="56"/>
  <c r="L16" i="56" s="1"/>
  <c r="F2" i="56"/>
  <c r="E50" i="1"/>
  <c r="G18" i="56"/>
  <c r="J16" i="56"/>
  <c r="L13" i="56"/>
  <c r="L12" i="56"/>
  <c r="F3" i="56"/>
  <c r="K18" i="56"/>
  <c r="H18" i="56"/>
  <c r="D29" i="1"/>
  <c r="C29" i="1"/>
  <c r="B29" i="1"/>
  <c r="F2" i="55"/>
  <c r="I2" i="55"/>
  <c r="H2" i="55"/>
  <c r="N18" i="55"/>
  <c r="G18" i="55"/>
  <c r="L16" i="55"/>
  <c r="L18" i="55" s="1"/>
  <c r="K16" i="55"/>
  <c r="H16" i="55"/>
  <c r="F16" i="55"/>
  <c r="M16" i="55" s="1"/>
  <c r="M15" i="55"/>
  <c r="L15" i="55"/>
  <c r="H15" i="55"/>
  <c r="F15" i="55"/>
  <c r="M14" i="55"/>
  <c r="L14" i="55"/>
  <c r="H14" i="55"/>
  <c r="F14" i="55"/>
  <c r="M13" i="55"/>
  <c r="L13" i="55"/>
  <c r="H13" i="55"/>
  <c r="F13" i="55"/>
  <c r="M12" i="55"/>
  <c r="L12" i="55"/>
  <c r="H12" i="55"/>
  <c r="F12" i="55"/>
  <c r="M11" i="55"/>
  <c r="L11" i="55"/>
  <c r="H11" i="55"/>
  <c r="F11" i="55"/>
  <c r="M10" i="55"/>
  <c r="L10" i="55"/>
  <c r="H10" i="55"/>
  <c r="F10" i="55"/>
  <c r="M9" i="55"/>
  <c r="L9" i="55"/>
  <c r="H9" i="55"/>
  <c r="F9" i="55"/>
  <c r="M8" i="55"/>
  <c r="L8" i="55"/>
  <c r="H8" i="55"/>
  <c r="F8" i="55"/>
  <c r="M7" i="55"/>
  <c r="L7" i="55"/>
  <c r="H7" i="55"/>
  <c r="F7" i="55"/>
  <c r="M6" i="55"/>
  <c r="L6" i="55"/>
  <c r="H6" i="55"/>
  <c r="F6" i="55"/>
  <c r="M5" i="55"/>
  <c r="L5" i="55"/>
  <c r="H5" i="55"/>
  <c r="F5" i="55"/>
  <c r="M4" i="55"/>
  <c r="L4" i="55"/>
  <c r="H4" i="55"/>
  <c r="F4" i="55"/>
  <c r="M3" i="55"/>
  <c r="L3" i="55"/>
  <c r="H3" i="55"/>
  <c r="F3" i="55"/>
  <c r="L2" i="55"/>
  <c r="H18" i="55"/>
  <c r="K9" i="50"/>
  <c r="L9" i="50" s="1"/>
  <c r="K10" i="50"/>
  <c r="L10" i="50"/>
  <c r="K11" i="50"/>
  <c r="L11" i="50" s="1"/>
  <c r="K12" i="50"/>
  <c r="L12" i="50"/>
  <c r="F9" i="50"/>
  <c r="F10" i="50"/>
  <c r="F11" i="50"/>
  <c r="F12" i="50"/>
  <c r="H6" i="50"/>
  <c r="H7" i="50"/>
  <c r="H8" i="50"/>
  <c r="H9" i="50"/>
  <c r="H10" i="50"/>
  <c r="H11" i="50"/>
  <c r="H12" i="50"/>
  <c r="H5" i="50"/>
  <c r="F29" i="1" l="1"/>
  <c r="M23" i="51"/>
  <c r="F18" i="56" l="1"/>
  <c r="B50" i="1" s="1"/>
  <c r="L2" i="56"/>
  <c r="L18" i="56" s="1"/>
  <c r="D50" i="1" s="1"/>
  <c r="F50" i="1" s="1"/>
  <c r="F18" i="55"/>
  <c r="M2" i="55"/>
  <c r="M18" i="55" s="1"/>
  <c r="M18" i="54" l="1"/>
  <c r="E30" i="1" s="1"/>
  <c r="G18" i="54"/>
  <c r="K16" i="54"/>
  <c r="J16" i="54"/>
  <c r="H16" i="54"/>
  <c r="F16" i="54" s="1"/>
  <c r="L16" i="54" s="1"/>
  <c r="K15" i="54"/>
  <c r="H15" i="54"/>
  <c r="F15" i="54" s="1"/>
  <c r="L15" i="54" s="1"/>
  <c r="K14" i="54"/>
  <c r="H14" i="54"/>
  <c r="F14" i="54" s="1"/>
  <c r="K13" i="54"/>
  <c r="H13" i="54"/>
  <c r="F13" i="54" s="1"/>
  <c r="L13" i="54" s="1"/>
  <c r="K12" i="54"/>
  <c r="H12" i="54"/>
  <c r="F12" i="54" s="1"/>
  <c r="K11" i="54"/>
  <c r="H11" i="54"/>
  <c r="F11" i="54" s="1"/>
  <c r="L11" i="54" s="1"/>
  <c r="K10" i="54"/>
  <c r="H10" i="54"/>
  <c r="F10" i="54" s="1"/>
  <c r="K9" i="54"/>
  <c r="H9" i="54"/>
  <c r="F9" i="54" s="1"/>
  <c r="L9" i="54" s="1"/>
  <c r="K8" i="54"/>
  <c r="H8" i="54"/>
  <c r="F8" i="54" s="1"/>
  <c r="K7" i="54"/>
  <c r="H7" i="54"/>
  <c r="F7" i="54" s="1"/>
  <c r="L7" i="54" s="1"/>
  <c r="K6" i="54"/>
  <c r="H6" i="54"/>
  <c r="F6" i="54" s="1"/>
  <c r="L6" i="54" s="1"/>
  <c r="K5" i="54"/>
  <c r="H5" i="54"/>
  <c r="F5" i="54" s="1"/>
  <c r="L5" i="54" s="1"/>
  <c r="K4" i="54"/>
  <c r="H4" i="54"/>
  <c r="F4" i="54" s="1"/>
  <c r="L4" i="54" s="1"/>
  <c r="K3" i="54"/>
  <c r="H3" i="54"/>
  <c r="F3" i="54" s="1"/>
  <c r="L3" i="54" s="1"/>
  <c r="K2" i="54"/>
  <c r="K18" i="54" s="1"/>
  <c r="H2" i="54"/>
  <c r="F2" i="54" s="1"/>
  <c r="L2" i="54" s="1"/>
  <c r="L18" i="54" s="1"/>
  <c r="D30" i="1" s="1"/>
  <c r="F30" i="1" l="1"/>
  <c r="H18" i="54"/>
  <c r="C30" i="1" s="1"/>
  <c r="F18" i="54"/>
  <c r="B30" i="1" s="1"/>
  <c r="L8" i="54"/>
  <c r="L10" i="54"/>
  <c r="L12" i="54"/>
  <c r="L14" i="54"/>
  <c r="K131" i="47"/>
  <c r="K132" i="47"/>
  <c r="K133" i="47"/>
  <c r="H131" i="47"/>
  <c r="F131" i="47" s="1"/>
  <c r="L131" i="47" s="1"/>
  <c r="H132" i="47"/>
  <c r="F132" i="47" s="1"/>
  <c r="L132" i="47" s="1"/>
  <c r="H133" i="47"/>
  <c r="F133" i="47" s="1"/>
  <c r="L133" i="47" s="1"/>
  <c r="L4" i="18" l="1"/>
  <c r="L5" i="18"/>
  <c r="L6" i="18"/>
  <c r="L7" i="18"/>
  <c r="L8" i="18"/>
  <c r="L9" i="18"/>
  <c r="L10" i="18"/>
  <c r="L11" i="18"/>
  <c r="L12" i="18"/>
  <c r="L13" i="18"/>
  <c r="L14" i="18"/>
  <c r="L2" i="18"/>
  <c r="K3" i="18"/>
  <c r="K4" i="18"/>
  <c r="K5" i="18"/>
  <c r="K6" i="18"/>
  <c r="K7" i="18"/>
  <c r="K8" i="18"/>
  <c r="K9" i="18"/>
  <c r="K10" i="18"/>
  <c r="K11" i="18"/>
  <c r="K12" i="18"/>
  <c r="K13" i="18"/>
  <c r="K14" i="18"/>
  <c r="F4" i="18"/>
  <c r="F5" i="18"/>
  <c r="F6" i="18"/>
  <c r="F7" i="18"/>
  <c r="F8" i="18"/>
  <c r="F9" i="18"/>
  <c r="F10" i="18"/>
  <c r="F11" i="18"/>
  <c r="F12" i="18"/>
  <c r="F13" i="18"/>
  <c r="F14" i="18"/>
  <c r="H3" i="18"/>
  <c r="F3" i="18" s="1"/>
  <c r="L3" i="18" s="1"/>
  <c r="H4" i="18"/>
  <c r="H5" i="18"/>
  <c r="H6" i="18"/>
  <c r="H7" i="18"/>
  <c r="H8" i="18"/>
  <c r="H9" i="18"/>
  <c r="H10" i="18"/>
  <c r="H11" i="18"/>
  <c r="H12" i="18"/>
  <c r="H13" i="18"/>
  <c r="H14" i="18"/>
  <c r="F2" i="18"/>
  <c r="H2" i="18"/>
  <c r="F5" i="53"/>
  <c r="F6" i="53"/>
  <c r="F7" i="53"/>
  <c r="F8" i="53"/>
  <c r="F9" i="53"/>
  <c r="F10" i="53"/>
  <c r="F11" i="53"/>
  <c r="F12" i="53"/>
  <c r="F13" i="53"/>
  <c r="F14" i="53"/>
  <c r="F15" i="53"/>
  <c r="F16" i="53"/>
  <c r="F17" i="53"/>
  <c r="F18" i="53"/>
  <c r="F19" i="53"/>
  <c r="F20" i="53"/>
  <c r="F21" i="53"/>
  <c r="F22" i="53"/>
  <c r="F23" i="53"/>
  <c r="F24" i="53"/>
  <c r="F4" i="53"/>
  <c r="K5" i="53"/>
  <c r="K6" i="53"/>
  <c r="K7" i="53"/>
  <c r="K8" i="53"/>
  <c r="K9" i="53"/>
  <c r="K10" i="53"/>
  <c r="K11" i="53"/>
  <c r="K12" i="53"/>
  <c r="K13" i="53"/>
  <c r="K14" i="53"/>
  <c r="K15" i="53"/>
  <c r="K16" i="53"/>
  <c r="K17" i="53"/>
  <c r="K18" i="53"/>
  <c r="K19" i="53"/>
  <c r="K20" i="53"/>
  <c r="K21" i="53"/>
  <c r="K22" i="53"/>
  <c r="K23" i="53"/>
  <c r="K24" i="53"/>
  <c r="K4" i="53"/>
  <c r="H5" i="53"/>
  <c r="I5" i="53"/>
  <c r="H6" i="53"/>
  <c r="I6" i="53"/>
  <c r="H7" i="53"/>
  <c r="I7" i="53"/>
  <c r="H8" i="53"/>
  <c r="I8" i="53"/>
  <c r="H9" i="53"/>
  <c r="I9" i="53"/>
  <c r="H10" i="53"/>
  <c r="I10" i="53"/>
  <c r="H11" i="53"/>
  <c r="I11" i="53"/>
  <c r="H12" i="53"/>
  <c r="I12" i="53"/>
  <c r="H13" i="53"/>
  <c r="I13" i="53"/>
  <c r="H14" i="53"/>
  <c r="I14" i="53"/>
  <c r="H15" i="53"/>
  <c r="I15" i="53"/>
  <c r="H16" i="53"/>
  <c r="I16" i="53"/>
  <c r="H17" i="53"/>
  <c r="I17" i="53"/>
  <c r="H18" i="53"/>
  <c r="I18" i="53"/>
  <c r="H19" i="53"/>
  <c r="I19" i="53"/>
  <c r="H20" i="53"/>
  <c r="I20" i="53"/>
  <c r="H21" i="53"/>
  <c r="I21" i="53"/>
  <c r="H22" i="53"/>
  <c r="I22" i="53"/>
  <c r="H23" i="53"/>
  <c r="I23" i="53"/>
  <c r="H24" i="53"/>
  <c r="I24" i="53"/>
  <c r="I4" i="53"/>
  <c r="H4" i="53"/>
  <c r="D20" i="1"/>
  <c r="C20" i="1"/>
  <c r="B20" i="1"/>
  <c r="L14" i="53"/>
  <c r="L13" i="53"/>
  <c r="L12" i="53"/>
  <c r="L11" i="53"/>
  <c r="L10" i="53"/>
  <c r="L9" i="53"/>
  <c r="L8" i="53"/>
  <c r="L24" i="53"/>
  <c r="L23" i="53"/>
  <c r="L22" i="53"/>
  <c r="L21" i="53"/>
  <c r="L20" i="53"/>
  <c r="L19" i="53"/>
  <c r="L18" i="53"/>
  <c r="L17" i="53"/>
  <c r="M17" i="53"/>
  <c r="L16" i="53"/>
  <c r="L15" i="53"/>
  <c r="L7" i="53"/>
  <c r="L6" i="53"/>
  <c r="M6" i="53"/>
  <c r="L5" i="53"/>
  <c r="L4" i="53"/>
  <c r="N2" i="53"/>
  <c r="E26" i="1" s="1"/>
  <c r="G2" i="53"/>
  <c r="M24" i="53" l="1"/>
  <c r="M20" i="53"/>
  <c r="M8" i="53"/>
  <c r="M10" i="53"/>
  <c r="M12" i="53"/>
  <c r="M14" i="53"/>
  <c r="M9" i="53"/>
  <c r="M11" i="53"/>
  <c r="M13" i="53"/>
  <c r="M5" i="53"/>
  <c r="M7" i="53"/>
  <c r="M21" i="53"/>
  <c r="L2" i="53"/>
  <c r="M22" i="53"/>
  <c r="M16" i="53"/>
  <c r="M18" i="53"/>
  <c r="M4" i="53"/>
  <c r="M15" i="53"/>
  <c r="M19" i="53"/>
  <c r="M23" i="53"/>
  <c r="F2" i="53"/>
  <c r="B26" i="1" s="1"/>
  <c r="H2" i="53"/>
  <c r="C26" i="1" s="1"/>
  <c r="L8" i="7"/>
  <c r="J17" i="51"/>
  <c r="J14" i="51"/>
  <c r="J13" i="51"/>
  <c r="J12" i="51"/>
  <c r="J11" i="51"/>
  <c r="J10" i="51"/>
  <c r="J9" i="51"/>
  <c r="J8" i="51"/>
  <c r="J7" i="51"/>
  <c r="J6" i="51"/>
  <c r="K100" i="47"/>
  <c r="K107" i="47"/>
  <c r="K108" i="47"/>
  <c r="K109" i="47"/>
  <c r="M2" i="53" l="1"/>
  <c r="D26" i="1" s="1"/>
  <c r="F26" i="1" s="1"/>
  <c r="K12" i="48"/>
  <c r="H12" i="48"/>
  <c r="F12" i="48" s="1"/>
  <c r="L12" i="48" s="1"/>
  <c r="K11" i="48"/>
  <c r="H11" i="48"/>
  <c r="F11" i="48" s="1"/>
  <c r="K10" i="48"/>
  <c r="H10" i="48"/>
  <c r="F10" i="48" s="1"/>
  <c r="K9" i="48"/>
  <c r="H9" i="48"/>
  <c r="F9" i="48" s="1"/>
  <c r="K8" i="48"/>
  <c r="H8" i="48"/>
  <c r="F8" i="48" s="1"/>
  <c r="K7" i="48"/>
  <c r="H7" i="48"/>
  <c r="F7" i="48" s="1"/>
  <c r="K6" i="48"/>
  <c r="H6" i="48"/>
  <c r="F6" i="48" s="1"/>
  <c r="K5" i="48"/>
  <c r="H5" i="48"/>
  <c r="F5" i="48" s="1"/>
  <c r="K4" i="48"/>
  <c r="H4" i="48"/>
  <c r="F4" i="48" s="1"/>
  <c r="L10" i="48" l="1"/>
  <c r="L5" i="48"/>
  <c r="L7" i="48"/>
  <c r="L9" i="48"/>
  <c r="L11" i="48"/>
  <c r="L4" i="48"/>
  <c r="L6" i="48"/>
  <c r="L8" i="48"/>
  <c r="H45" i="3"/>
  <c r="I45" i="3"/>
  <c r="L45" i="3"/>
  <c r="H46" i="3"/>
  <c r="I46" i="3"/>
  <c r="L46" i="3"/>
  <c r="H47" i="3"/>
  <c r="I47" i="3"/>
  <c r="L47" i="3"/>
  <c r="H48" i="3"/>
  <c r="I48" i="3"/>
  <c r="L48" i="3"/>
  <c r="H49" i="3"/>
  <c r="I49" i="3"/>
  <c r="L49" i="3"/>
  <c r="F50" i="3"/>
  <c r="M50" i="3" s="1"/>
  <c r="H50" i="3"/>
  <c r="I50" i="3"/>
  <c r="L50" i="3"/>
  <c r="H51" i="3"/>
  <c r="F51" i="3" s="1"/>
  <c r="M51" i="3" s="1"/>
  <c r="I51" i="3"/>
  <c r="L51" i="3"/>
  <c r="H52" i="3"/>
  <c r="I52" i="3"/>
  <c r="F52" i="3" s="1"/>
  <c r="M52" i="3" s="1"/>
  <c r="L52" i="3"/>
  <c r="H53" i="3"/>
  <c r="I53" i="3"/>
  <c r="L53" i="3"/>
  <c r="H54" i="3"/>
  <c r="I54" i="3"/>
  <c r="L54" i="3"/>
  <c r="H55" i="3"/>
  <c r="I55" i="3"/>
  <c r="L55" i="3"/>
  <c r="H56" i="3"/>
  <c r="I56" i="3"/>
  <c r="L56" i="3"/>
  <c r="H57" i="3"/>
  <c r="I57" i="3"/>
  <c r="L57" i="3"/>
  <c r="H58" i="3"/>
  <c r="I58" i="3"/>
  <c r="L58" i="3"/>
  <c r="H59" i="3"/>
  <c r="I59" i="3"/>
  <c r="L59" i="3"/>
  <c r="H60" i="3"/>
  <c r="I60" i="3"/>
  <c r="L60" i="3"/>
  <c r="H61" i="3"/>
  <c r="I61" i="3"/>
  <c r="F61" i="3" s="1"/>
  <c r="L61" i="3"/>
  <c r="H62" i="3"/>
  <c r="I62" i="3"/>
  <c r="L62" i="3"/>
  <c r="H63" i="3"/>
  <c r="I63" i="3"/>
  <c r="L63" i="3"/>
  <c r="H64" i="3"/>
  <c r="I64" i="3"/>
  <c r="L64" i="3"/>
  <c r="H65" i="3"/>
  <c r="I65" i="3"/>
  <c r="L65" i="3"/>
  <c r="F46" i="3" l="1"/>
  <c r="M46" i="3" s="1"/>
  <c r="F60" i="3"/>
  <c r="M60" i="3" s="1"/>
  <c r="F53" i="3"/>
  <c r="F63" i="3"/>
  <c r="M63" i="3" s="1"/>
  <c r="F64" i="3"/>
  <c r="M64" i="3" s="1"/>
  <c r="M61" i="3"/>
  <c r="F58" i="3"/>
  <c r="M58" i="3" s="1"/>
  <c r="F49" i="3"/>
  <c r="M49" i="3" s="1"/>
  <c r="F48" i="3"/>
  <c r="M48" i="3" s="1"/>
  <c r="F59" i="3"/>
  <c r="M59" i="3" s="1"/>
  <c r="F55" i="3"/>
  <c r="M55" i="3" s="1"/>
  <c r="F62" i="3"/>
  <c r="M62" i="3" s="1"/>
  <c r="F57" i="3"/>
  <c r="M57" i="3" s="1"/>
  <c r="F56" i="3"/>
  <c r="M56" i="3" s="1"/>
  <c r="F65" i="3"/>
  <c r="M65" i="3" s="1"/>
  <c r="F54" i="3"/>
  <c r="M54" i="3" s="1"/>
  <c r="M53" i="3"/>
  <c r="F47" i="3"/>
  <c r="M47" i="3" s="1"/>
  <c r="F45" i="3"/>
  <c r="M45" i="3" s="1"/>
  <c r="H7" i="38"/>
  <c r="H8" i="38"/>
  <c r="H9" i="38"/>
  <c r="H10" i="38"/>
  <c r="H11" i="38"/>
  <c r="H12" i="38"/>
  <c r="H13" i="38"/>
  <c r="H14" i="38"/>
  <c r="H15" i="38"/>
  <c r="H16" i="38"/>
  <c r="H17" i="38"/>
  <c r="H18" i="38"/>
  <c r="H19" i="38"/>
  <c r="H20" i="38"/>
  <c r="H21" i="38"/>
  <c r="H6" i="38"/>
  <c r="K83" i="47" l="1"/>
  <c r="K84" i="47"/>
  <c r="K9" i="29" l="1"/>
  <c r="L9" i="29" s="1"/>
  <c r="K10" i="29"/>
  <c r="L10" i="29"/>
  <c r="K11" i="29"/>
  <c r="L11" i="29" s="1"/>
  <c r="K12" i="29"/>
  <c r="L12" i="29"/>
  <c r="F9" i="29"/>
  <c r="F10" i="29"/>
  <c r="F11" i="29"/>
  <c r="F12" i="29"/>
  <c r="H6" i="29"/>
  <c r="H7" i="29"/>
  <c r="H8" i="29"/>
  <c r="H9" i="29"/>
  <c r="H10" i="29"/>
  <c r="H11" i="29"/>
  <c r="H12" i="29"/>
  <c r="H5" i="29"/>
  <c r="H7" i="42"/>
  <c r="H8" i="42"/>
  <c r="H9" i="42"/>
  <c r="H10" i="42"/>
  <c r="H11" i="42"/>
  <c r="H12" i="42"/>
  <c r="H13" i="42"/>
  <c r="H14" i="42"/>
  <c r="H15" i="42"/>
  <c r="H16" i="42"/>
  <c r="H17" i="42"/>
  <c r="H18" i="42"/>
  <c r="H19" i="42"/>
  <c r="H20" i="42"/>
  <c r="H21" i="42"/>
  <c r="H6" i="42"/>
  <c r="N1" i="52" l="1"/>
  <c r="E21" i="1" s="1"/>
  <c r="K4" i="52"/>
  <c r="I5" i="52"/>
  <c r="I6" i="52"/>
  <c r="I7" i="52"/>
  <c r="I8" i="52"/>
  <c r="I9" i="52"/>
  <c r="I10" i="52"/>
  <c r="F10" i="52" s="1"/>
  <c r="I11" i="52"/>
  <c r="I12" i="52"/>
  <c r="I13" i="52"/>
  <c r="I14" i="52"/>
  <c r="F14" i="52" s="1"/>
  <c r="M14" i="52" s="1"/>
  <c r="I15" i="52"/>
  <c r="I16" i="52"/>
  <c r="I17" i="52"/>
  <c r="I18" i="52"/>
  <c r="F18" i="52" s="1"/>
  <c r="M18" i="52" s="1"/>
  <c r="I19" i="52"/>
  <c r="I20" i="52"/>
  <c r="I21" i="52"/>
  <c r="I22" i="52"/>
  <c r="I23" i="52"/>
  <c r="I24" i="52"/>
  <c r="I25" i="52"/>
  <c r="I26" i="52"/>
  <c r="F26" i="52" s="1"/>
  <c r="I27" i="52"/>
  <c r="I28" i="52"/>
  <c r="I29" i="52"/>
  <c r="I30" i="52"/>
  <c r="F30" i="52" s="1"/>
  <c r="M30" i="52" s="1"/>
  <c r="I31" i="52"/>
  <c r="I32" i="52"/>
  <c r="I33" i="52"/>
  <c r="I34" i="52"/>
  <c r="F34" i="52" s="1"/>
  <c r="M34" i="52" s="1"/>
  <c r="I35" i="52"/>
  <c r="I36" i="52"/>
  <c r="I37" i="52"/>
  <c r="I38" i="52"/>
  <c r="I39" i="52"/>
  <c r="I40" i="52"/>
  <c r="I41" i="52"/>
  <c r="I42" i="52"/>
  <c r="F42" i="52" s="1"/>
  <c r="I43" i="52"/>
  <c r="I44" i="52"/>
  <c r="I45" i="52"/>
  <c r="I46" i="52"/>
  <c r="F46" i="52" s="1"/>
  <c r="M46" i="52" s="1"/>
  <c r="I47" i="52"/>
  <c r="I48" i="52"/>
  <c r="I49" i="52"/>
  <c r="I50" i="52"/>
  <c r="F50" i="52" s="1"/>
  <c r="M50" i="52" s="1"/>
  <c r="I51" i="52"/>
  <c r="I52" i="52"/>
  <c r="I53" i="52"/>
  <c r="I54" i="52"/>
  <c r="I55" i="52"/>
  <c r="I56" i="52"/>
  <c r="I57" i="52"/>
  <c r="I58" i="52"/>
  <c r="F58" i="52" s="1"/>
  <c r="I59" i="52"/>
  <c r="I60" i="52"/>
  <c r="I61" i="52"/>
  <c r="I62" i="52"/>
  <c r="F62" i="52" s="1"/>
  <c r="M62" i="52" s="1"/>
  <c r="I63" i="52"/>
  <c r="I64" i="52"/>
  <c r="I65" i="52"/>
  <c r="I66" i="52"/>
  <c r="F66" i="52" s="1"/>
  <c r="M66" i="52" s="1"/>
  <c r="I67" i="52"/>
  <c r="I68" i="52"/>
  <c r="I69" i="52"/>
  <c r="I70" i="52"/>
  <c r="I71" i="52"/>
  <c r="I72" i="52"/>
  <c r="I73" i="52"/>
  <c r="I74" i="52"/>
  <c r="F74" i="52" s="1"/>
  <c r="I75" i="52"/>
  <c r="I76" i="52"/>
  <c r="I77" i="52"/>
  <c r="I78" i="52"/>
  <c r="F78" i="52" s="1"/>
  <c r="M78" i="52" s="1"/>
  <c r="H5" i="52"/>
  <c r="H6" i="52"/>
  <c r="H7" i="52"/>
  <c r="F7" i="52" s="1"/>
  <c r="H8" i="52"/>
  <c r="H9" i="52"/>
  <c r="F9" i="52" s="1"/>
  <c r="H10" i="52"/>
  <c r="H11" i="52"/>
  <c r="F11" i="52" s="1"/>
  <c r="H12" i="52"/>
  <c r="H13" i="52"/>
  <c r="H14" i="52"/>
  <c r="H15" i="52"/>
  <c r="H16" i="52"/>
  <c r="F16" i="52" s="1"/>
  <c r="M16" i="52" s="1"/>
  <c r="H17" i="52"/>
  <c r="H18" i="52"/>
  <c r="H19" i="52"/>
  <c r="H20" i="52"/>
  <c r="F20" i="52" s="1"/>
  <c r="M20" i="52" s="1"/>
  <c r="H21" i="52"/>
  <c r="H22" i="52"/>
  <c r="H23" i="52"/>
  <c r="H24" i="52"/>
  <c r="F24" i="52" s="1"/>
  <c r="M24" i="52" s="1"/>
  <c r="H25" i="52"/>
  <c r="H26" i="52"/>
  <c r="H27" i="52"/>
  <c r="H28" i="52"/>
  <c r="H29" i="52"/>
  <c r="H30" i="52"/>
  <c r="H31" i="52"/>
  <c r="H32" i="52"/>
  <c r="F32" i="52" s="1"/>
  <c r="M32" i="52" s="1"/>
  <c r="H33" i="52"/>
  <c r="H34" i="52"/>
  <c r="H35" i="52"/>
  <c r="H36" i="52"/>
  <c r="F36" i="52" s="1"/>
  <c r="M36" i="52" s="1"/>
  <c r="H37" i="52"/>
  <c r="H38" i="52"/>
  <c r="H39" i="52"/>
  <c r="H40" i="52"/>
  <c r="F40" i="52" s="1"/>
  <c r="M40" i="52" s="1"/>
  <c r="H41" i="52"/>
  <c r="H42" i="52"/>
  <c r="H43" i="52"/>
  <c r="H44" i="52"/>
  <c r="H45" i="52"/>
  <c r="H46" i="52"/>
  <c r="H47" i="52"/>
  <c r="H48" i="52"/>
  <c r="F48" i="52" s="1"/>
  <c r="M48" i="52" s="1"/>
  <c r="H49" i="52"/>
  <c r="H50" i="52"/>
  <c r="H51" i="52"/>
  <c r="H52" i="52"/>
  <c r="F52" i="52" s="1"/>
  <c r="M52" i="52" s="1"/>
  <c r="H53" i="52"/>
  <c r="H54" i="52"/>
  <c r="H55" i="52"/>
  <c r="H56" i="52"/>
  <c r="F56" i="52" s="1"/>
  <c r="M56" i="52" s="1"/>
  <c r="H57" i="52"/>
  <c r="H58" i="52"/>
  <c r="H59" i="52"/>
  <c r="H60" i="52"/>
  <c r="H61" i="52"/>
  <c r="H62" i="52"/>
  <c r="H63" i="52"/>
  <c r="H64" i="52"/>
  <c r="F64" i="52" s="1"/>
  <c r="M64" i="52" s="1"/>
  <c r="H65" i="52"/>
  <c r="H66" i="52"/>
  <c r="H67" i="52"/>
  <c r="H68" i="52"/>
  <c r="F68" i="52" s="1"/>
  <c r="M68" i="52" s="1"/>
  <c r="H69" i="52"/>
  <c r="H70" i="52"/>
  <c r="H71" i="52"/>
  <c r="H72" i="52"/>
  <c r="F72" i="52" s="1"/>
  <c r="M72" i="52" s="1"/>
  <c r="H73" i="52"/>
  <c r="F73" i="52" s="1"/>
  <c r="H74" i="52"/>
  <c r="H75" i="52"/>
  <c r="H76" i="52"/>
  <c r="H77" i="52"/>
  <c r="H78" i="52"/>
  <c r="F5" i="52"/>
  <c r="F6" i="52"/>
  <c r="F13" i="52"/>
  <c r="F17" i="52"/>
  <c r="F21" i="52"/>
  <c r="F22" i="52"/>
  <c r="F25" i="52"/>
  <c r="F28" i="52"/>
  <c r="M28" i="52" s="1"/>
  <c r="F29" i="52"/>
  <c r="F33" i="52"/>
  <c r="F37" i="52"/>
  <c r="F38" i="52"/>
  <c r="F41" i="52"/>
  <c r="F44" i="52"/>
  <c r="M44" i="52" s="1"/>
  <c r="F45" i="52"/>
  <c r="F49" i="52"/>
  <c r="F53" i="52"/>
  <c r="F54" i="52"/>
  <c r="F57" i="52"/>
  <c r="F60" i="52"/>
  <c r="M60" i="52" s="1"/>
  <c r="F61" i="52"/>
  <c r="F65" i="52"/>
  <c r="F69" i="52"/>
  <c r="F70" i="52"/>
  <c r="F76" i="52"/>
  <c r="M76" i="52" s="1"/>
  <c r="F77" i="52"/>
  <c r="I4" i="52"/>
  <c r="H4" i="52"/>
  <c r="F4" i="52" s="1"/>
  <c r="L78" i="52"/>
  <c r="L77" i="52"/>
  <c r="L76" i="52"/>
  <c r="L75" i="52"/>
  <c r="L74" i="52"/>
  <c r="L73" i="52"/>
  <c r="L72" i="52"/>
  <c r="L71" i="52"/>
  <c r="L70" i="52"/>
  <c r="L69" i="52"/>
  <c r="L68" i="52"/>
  <c r="L67" i="52"/>
  <c r="L66" i="52"/>
  <c r="L65" i="52"/>
  <c r="L64" i="52"/>
  <c r="L63" i="52"/>
  <c r="L62" i="52"/>
  <c r="L61" i="52"/>
  <c r="L60" i="52"/>
  <c r="L59" i="52"/>
  <c r="L58" i="52"/>
  <c r="L57" i="52"/>
  <c r="L56" i="52"/>
  <c r="L55" i="52"/>
  <c r="L54" i="52"/>
  <c r="L53" i="52"/>
  <c r="L52" i="52"/>
  <c r="L51" i="52"/>
  <c r="L50" i="52"/>
  <c r="L49" i="52"/>
  <c r="L48" i="52"/>
  <c r="L47" i="52"/>
  <c r="L46" i="52"/>
  <c r="L45" i="52"/>
  <c r="L44" i="52"/>
  <c r="L43" i="52"/>
  <c r="L42" i="52"/>
  <c r="L41" i="52"/>
  <c r="L40" i="52"/>
  <c r="L39" i="52"/>
  <c r="L38" i="52"/>
  <c r="L37" i="52"/>
  <c r="L36" i="52"/>
  <c r="L35" i="52"/>
  <c r="L34" i="52"/>
  <c r="L33" i="52"/>
  <c r="L32" i="52"/>
  <c r="L31" i="52"/>
  <c r="L30" i="52"/>
  <c r="L29" i="52"/>
  <c r="L28" i="52"/>
  <c r="L27" i="52"/>
  <c r="L26" i="52"/>
  <c r="L25" i="52"/>
  <c r="L24" i="52"/>
  <c r="L23" i="52"/>
  <c r="L22" i="52"/>
  <c r="L21" i="52"/>
  <c r="L20" i="52"/>
  <c r="L19" i="52"/>
  <c r="L18" i="52"/>
  <c r="L17" i="52"/>
  <c r="L16" i="52"/>
  <c r="L15" i="52"/>
  <c r="L14" i="52"/>
  <c r="L13" i="52"/>
  <c r="L12" i="52"/>
  <c r="L11" i="52"/>
  <c r="L10" i="52"/>
  <c r="L9" i="52"/>
  <c r="L8" i="52"/>
  <c r="L7" i="52"/>
  <c r="L6" i="52"/>
  <c r="L5" i="52"/>
  <c r="L4" i="52"/>
  <c r="G1" i="52"/>
  <c r="M9" i="52" l="1"/>
  <c r="L1" i="52"/>
  <c r="M5" i="52"/>
  <c r="F75" i="52"/>
  <c r="M75" i="52" s="1"/>
  <c r="F71" i="52"/>
  <c r="M71" i="52" s="1"/>
  <c r="F67" i="52"/>
  <c r="M67" i="52" s="1"/>
  <c r="F63" i="52"/>
  <c r="M63" i="52" s="1"/>
  <c r="F59" i="52"/>
  <c r="M59" i="52" s="1"/>
  <c r="F55" i="52"/>
  <c r="M55" i="52" s="1"/>
  <c r="F51" i="52"/>
  <c r="M51" i="52" s="1"/>
  <c r="F47" i="52"/>
  <c r="M47" i="52" s="1"/>
  <c r="F43" i="52"/>
  <c r="M43" i="52" s="1"/>
  <c r="F39" i="52"/>
  <c r="M39" i="52" s="1"/>
  <c r="F35" i="52"/>
  <c r="M35" i="52" s="1"/>
  <c r="F31" i="52"/>
  <c r="M31" i="52" s="1"/>
  <c r="F27" i="52"/>
  <c r="M27" i="52" s="1"/>
  <c r="F23" i="52"/>
  <c r="M23" i="52" s="1"/>
  <c r="F19" i="52"/>
  <c r="M19" i="52" s="1"/>
  <c r="F15" i="52"/>
  <c r="M15" i="52" s="1"/>
  <c r="F12" i="52"/>
  <c r="M12" i="52" s="1"/>
  <c r="F8" i="52"/>
  <c r="M8" i="52" s="1"/>
  <c r="M7" i="52"/>
  <c r="M22" i="52"/>
  <c r="M38" i="52"/>
  <c r="M54" i="52"/>
  <c r="M70" i="52"/>
  <c r="M11" i="52"/>
  <c r="M26" i="52"/>
  <c r="M42" i="52"/>
  <c r="M58" i="52"/>
  <c r="M74" i="52"/>
  <c r="M4" i="52"/>
  <c r="H1" i="52"/>
  <c r="C21" i="1" s="1"/>
  <c r="M10" i="52"/>
  <c r="M17" i="52"/>
  <c r="M21" i="52"/>
  <c r="M25" i="52"/>
  <c r="M29" i="52"/>
  <c r="M33" i="52"/>
  <c r="M37" i="52"/>
  <c r="M41" i="52"/>
  <c r="M45" i="52"/>
  <c r="M49" i="52"/>
  <c r="M53" i="52"/>
  <c r="M57" i="52"/>
  <c r="M61" i="52"/>
  <c r="M65" i="52"/>
  <c r="M69" i="52"/>
  <c r="M73" i="52"/>
  <c r="M77" i="52"/>
  <c r="M6" i="52"/>
  <c r="M13" i="52"/>
  <c r="M1" i="52" l="1"/>
  <c r="D21" i="1" s="1"/>
  <c r="F21" i="1" s="1"/>
  <c r="F1" i="52"/>
  <c r="B21" i="1" s="1"/>
  <c r="E32" i="1" l="1"/>
  <c r="F32" i="1" s="1"/>
  <c r="M19" i="51"/>
  <c r="E8" i="1" s="1"/>
  <c r="G19" i="51"/>
  <c r="K14" i="51"/>
  <c r="H14" i="51"/>
  <c r="F14" i="51" s="1"/>
  <c r="K13" i="51"/>
  <c r="H13" i="51"/>
  <c r="F13" i="51" s="1"/>
  <c r="K12" i="51"/>
  <c r="H12" i="51"/>
  <c r="F12" i="51" s="1"/>
  <c r="K11" i="51"/>
  <c r="H11" i="51"/>
  <c r="F11" i="51" s="1"/>
  <c r="K10" i="51"/>
  <c r="H10" i="51"/>
  <c r="F10" i="51" s="1"/>
  <c r="K9" i="51"/>
  <c r="H9" i="51"/>
  <c r="F9" i="51" s="1"/>
  <c r="K8" i="51"/>
  <c r="H8" i="51"/>
  <c r="F8" i="51" s="1"/>
  <c r="L8" i="51" s="1"/>
  <c r="K7" i="51"/>
  <c r="H7" i="51"/>
  <c r="F7" i="51" s="1"/>
  <c r="K6" i="51"/>
  <c r="H6" i="51"/>
  <c r="F6" i="51" s="1"/>
  <c r="L6" i="51" s="1"/>
  <c r="K5" i="51"/>
  <c r="H5" i="51"/>
  <c r="F5" i="51" s="1"/>
  <c r="K4" i="51"/>
  <c r="H4" i="51"/>
  <c r="F4" i="51" s="1"/>
  <c r="L4" i="51" s="1"/>
  <c r="K3" i="51"/>
  <c r="H3" i="51"/>
  <c r="F3" i="51" s="1"/>
  <c r="K2" i="51"/>
  <c r="H2" i="51"/>
  <c r="F2" i="51" s="1"/>
  <c r="L10" i="51" l="1"/>
  <c r="P19" i="51"/>
  <c r="L14" i="51"/>
  <c r="P23" i="51"/>
  <c r="L12" i="51"/>
  <c r="P21" i="51"/>
  <c r="L3" i="51"/>
  <c r="L5" i="51"/>
  <c r="L7" i="51"/>
  <c r="L9" i="51"/>
  <c r="L11" i="51"/>
  <c r="P20" i="51"/>
  <c r="L13" i="51"/>
  <c r="P22" i="51"/>
  <c r="K19" i="51"/>
  <c r="F19" i="51"/>
  <c r="B8" i="1" s="1"/>
  <c r="L2" i="51"/>
  <c r="H19" i="51"/>
  <c r="C8" i="1" s="1"/>
  <c r="H7" i="13"/>
  <c r="H8" i="13"/>
  <c r="H9" i="13"/>
  <c r="H10" i="13"/>
  <c r="H11" i="13"/>
  <c r="H12" i="13"/>
  <c r="H13" i="13"/>
  <c r="H6" i="13"/>
  <c r="L19" i="51" l="1"/>
  <c r="D8" i="1" s="1"/>
  <c r="F8" i="1" s="1"/>
  <c r="K56" i="47"/>
  <c r="G161" i="23" l="1"/>
  <c r="E161" i="23"/>
  <c r="D18" i="1"/>
  <c r="C18" i="1"/>
  <c r="B18" i="1"/>
  <c r="M14" i="50"/>
  <c r="E14" i="1" s="1"/>
  <c r="G14" i="50"/>
  <c r="K8" i="50"/>
  <c r="F8" i="50"/>
  <c r="L8" i="50" s="1"/>
  <c r="K7" i="50"/>
  <c r="F7" i="50"/>
  <c r="L7" i="50" s="1"/>
  <c r="K6" i="50"/>
  <c r="F6" i="50"/>
  <c r="L6" i="50" s="1"/>
  <c r="K5" i="50"/>
  <c r="F5" i="50"/>
  <c r="L5" i="50" s="1"/>
  <c r="K3" i="50"/>
  <c r="H3" i="50"/>
  <c r="F3" i="50" s="1"/>
  <c r="L3" i="50" s="1"/>
  <c r="K2" i="50"/>
  <c r="H2" i="50"/>
  <c r="H14" i="50" l="1"/>
  <c r="C14" i="1" s="1"/>
  <c r="K14" i="50"/>
  <c r="F2" i="50"/>
  <c r="K9" i="30"/>
  <c r="L9" i="30" s="1"/>
  <c r="K10" i="30"/>
  <c r="L10" i="30"/>
  <c r="K11" i="30"/>
  <c r="L11" i="30"/>
  <c r="H9" i="30"/>
  <c r="H10" i="30"/>
  <c r="H11" i="30"/>
  <c r="F9" i="30"/>
  <c r="F10" i="30"/>
  <c r="F11" i="30"/>
  <c r="H8" i="30"/>
  <c r="F14" i="50" l="1"/>
  <c r="B14" i="1" s="1"/>
  <c r="L2" i="50"/>
  <c r="L14" i="50" s="1"/>
  <c r="K53" i="47"/>
  <c r="K54" i="47"/>
  <c r="K55" i="47"/>
  <c r="K57" i="47"/>
  <c r="K60" i="47"/>
  <c r="K61" i="47"/>
  <c r="K62" i="47"/>
  <c r="K63" i="47"/>
  <c r="K64" i="47"/>
  <c r="K65" i="47"/>
  <c r="K66" i="47"/>
  <c r="K67" i="47"/>
  <c r="K68" i="47"/>
  <c r="K69" i="47"/>
  <c r="K70" i="47"/>
  <c r="K71" i="47"/>
  <c r="K72" i="47"/>
  <c r="K73" i="47"/>
  <c r="K74" i="47"/>
  <c r="K75" i="47"/>
  <c r="K76" i="47"/>
  <c r="K77" i="47"/>
  <c r="K78" i="47"/>
  <c r="K80" i="47"/>
  <c r="K81" i="47"/>
  <c r="K82" i="47"/>
  <c r="K85" i="47"/>
  <c r="K86" i="47"/>
  <c r="K87" i="47"/>
  <c r="K88" i="47"/>
  <c r="K89" i="47"/>
  <c r="K91" i="47"/>
  <c r="K92" i="47"/>
  <c r="K93" i="47"/>
  <c r="K94" i="47"/>
  <c r="K95" i="47"/>
  <c r="K50" i="47"/>
  <c r="K51" i="47"/>
  <c r="K52" i="47"/>
  <c r="H7" i="6"/>
  <c r="H8" i="6"/>
  <c r="H9" i="6"/>
  <c r="H10" i="6"/>
  <c r="H11" i="6"/>
  <c r="H12" i="6"/>
  <c r="H13" i="6"/>
  <c r="H14" i="6"/>
  <c r="H15" i="6"/>
  <c r="H16" i="6"/>
  <c r="H17" i="6"/>
  <c r="H18" i="6"/>
  <c r="H19" i="6"/>
  <c r="H20" i="6"/>
  <c r="N14" i="50" l="1"/>
  <c r="D14" i="1"/>
  <c r="F14" i="1" s="1"/>
  <c r="K18" i="37"/>
  <c r="L18" i="37" s="1"/>
  <c r="K17" i="37"/>
  <c r="L17" i="37" s="1"/>
  <c r="K16" i="37"/>
  <c r="L16" i="37" s="1"/>
  <c r="K15" i="37"/>
  <c r="L15" i="37" s="1"/>
  <c r="K14" i="37"/>
  <c r="K13" i="37"/>
  <c r="L13" i="37" s="1"/>
  <c r="K12" i="37"/>
  <c r="K11" i="37"/>
  <c r="L11" i="37" s="1"/>
  <c r="K10" i="37"/>
  <c r="K9" i="37"/>
  <c r="H18" i="37"/>
  <c r="H17" i="37"/>
  <c r="H16" i="37"/>
  <c r="H15" i="37"/>
  <c r="F15" i="37" s="1"/>
  <c r="H14" i="37"/>
  <c r="F14" i="37" s="1"/>
  <c r="H13" i="37"/>
  <c r="H12" i="37"/>
  <c r="H11" i="37"/>
  <c r="F11" i="37" s="1"/>
  <c r="H10" i="37"/>
  <c r="F10" i="37" s="1"/>
  <c r="H9" i="37"/>
  <c r="F9" i="37" s="1"/>
  <c r="F18" i="37"/>
  <c r="F17" i="37"/>
  <c r="F16" i="37"/>
  <c r="F13" i="37"/>
  <c r="F12" i="37"/>
  <c r="L14" i="37" l="1"/>
  <c r="L12" i="37"/>
  <c r="L10" i="37"/>
  <c r="L9" i="37"/>
  <c r="K33" i="47"/>
  <c r="K34" i="47"/>
  <c r="H33" i="47"/>
  <c r="H34" i="47"/>
  <c r="H4" i="49"/>
  <c r="F4" i="49" s="1"/>
  <c r="L4" i="49" s="1"/>
  <c r="K4" i="49"/>
  <c r="H5" i="49"/>
  <c r="F5" i="49" s="1"/>
  <c r="L5" i="49" s="1"/>
  <c r="K5" i="49"/>
  <c r="H6" i="49"/>
  <c r="F6" i="49" s="1"/>
  <c r="L6" i="49" s="1"/>
  <c r="K6" i="49"/>
  <c r="H7" i="49"/>
  <c r="F7" i="49" s="1"/>
  <c r="L7" i="49" s="1"/>
  <c r="K7" i="49"/>
  <c r="H8" i="49"/>
  <c r="F8" i="49" s="1"/>
  <c r="L8" i="49" s="1"/>
  <c r="K8" i="49"/>
  <c r="H9" i="49"/>
  <c r="F9" i="49" s="1"/>
  <c r="L9" i="49" s="1"/>
  <c r="K9" i="49"/>
  <c r="H10" i="49"/>
  <c r="F10" i="49" s="1"/>
  <c r="L10" i="49" s="1"/>
  <c r="K10" i="49"/>
  <c r="H11" i="49"/>
  <c r="F11" i="49" s="1"/>
  <c r="L11" i="49" s="1"/>
  <c r="K11" i="49"/>
  <c r="H12" i="49"/>
  <c r="F12" i="49" s="1"/>
  <c r="L12" i="49" s="1"/>
  <c r="K12" i="49"/>
  <c r="H13" i="49"/>
  <c r="F13" i="49" s="1"/>
  <c r="L13" i="49" s="1"/>
  <c r="K13" i="49"/>
  <c r="N20" i="49"/>
  <c r="N21" i="49" s="1"/>
  <c r="M17" i="49"/>
  <c r="G17" i="49"/>
  <c r="K15" i="49"/>
  <c r="H15" i="49"/>
  <c r="F15" i="49" s="1"/>
  <c r="K14" i="49"/>
  <c r="H14" i="49"/>
  <c r="F14" i="49"/>
  <c r="L14" i="49" s="1"/>
  <c r="K3" i="49"/>
  <c r="H3" i="49"/>
  <c r="F3" i="49" s="1"/>
  <c r="K2" i="49"/>
  <c r="H2" i="49"/>
  <c r="F2" i="49" s="1"/>
  <c r="F32" i="47"/>
  <c r="F33" i="47"/>
  <c r="H32" i="47"/>
  <c r="K32" i="47"/>
  <c r="L33" i="47" l="1"/>
  <c r="L32" i="47"/>
  <c r="H17" i="49"/>
  <c r="L3" i="49"/>
  <c r="L2" i="49"/>
  <c r="K17" i="49"/>
  <c r="L15" i="49"/>
  <c r="F17" i="49"/>
  <c r="M27" i="37"/>
  <c r="L17" i="49" l="1"/>
  <c r="H31" i="47"/>
  <c r="F31" i="47" s="1"/>
  <c r="K31" i="47"/>
  <c r="F34" i="47"/>
  <c r="L34" i="47" s="1"/>
  <c r="K24" i="47"/>
  <c r="K25" i="47"/>
  <c r="K26" i="47"/>
  <c r="K27" i="47"/>
  <c r="K28" i="47"/>
  <c r="K29" i="47"/>
  <c r="K30" i="47"/>
  <c r="H30" i="47"/>
  <c r="F30" i="47" s="1"/>
  <c r="H29" i="47"/>
  <c r="H28" i="47"/>
  <c r="F28" i="47" s="1"/>
  <c r="L28" i="47" s="1"/>
  <c r="H27" i="47"/>
  <c r="H26" i="47"/>
  <c r="F26" i="47" s="1"/>
  <c r="H25" i="47"/>
  <c r="H24" i="47"/>
  <c r="F24" i="47" s="1"/>
  <c r="L24" i="47" s="1"/>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22" i="4"/>
  <c r="L26" i="47" l="1"/>
  <c r="L30" i="47"/>
  <c r="L31" i="47"/>
  <c r="F27" i="47"/>
  <c r="L27" i="47" s="1"/>
  <c r="F25" i="47"/>
  <c r="L25" i="47" s="1"/>
  <c r="F29" i="47"/>
  <c r="L29" i="47" s="1"/>
  <c r="H11" i="11" l="1"/>
  <c r="F11" i="11" s="1"/>
  <c r="L11" i="11" s="1"/>
  <c r="K11" i="11"/>
  <c r="H12" i="11"/>
  <c r="F12" i="11" s="1"/>
  <c r="L12" i="11" s="1"/>
  <c r="K12" i="11"/>
  <c r="H13" i="11"/>
  <c r="F13" i="11" s="1"/>
  <c r="L13" i="11" s="1"/>
  <c r="K13" i="11"/>
  <c r="H14" i="11"/>
  <c r="F14" i="11" s="1"/>
  <c r="K14" i="11"/>
  <c r="H15" i="11"/>
  <c r="F15" i="11" s="1"/>
  <c r="L15" i="11" s="1"/>
  <c r="K15" i="11"/>
  <c r="H10" i="11"/>
  <c r="H16" i="11"/>
  <c r="H17" i="11"/>
  <c r="H9" i="11"/>
  <c r="L14" i="11" l="1"/>
  <c r="H15" i="21"/>
  <c r="I15" i="21"/>
  <c r="L15" i="21"/>
  <c r="H16" i="21"/>
  <c r="I16" i="21"/>
  <c r="L16" i="21"/>
  <c r="H17" i="21"/>
  <c r="I17" i="21"/>
  <c r="L17" i="21"/>
  <c r="F18" i="21"/>
  <c r="M18" i="21" s="1"/>
  <c r="H18" i="21"/>
  <c r="I18" i="21"/>
  <c r="L18" i="21"/>
  <c r="H19" i="21"/>
  <c r="F19" i="21" s="1"/>
  <c r="I19" i="21"/>
  <c r="L19" i="21"/>
  <c r="M19" i="21" l="1"/>
  <c r="F17" i="21"/>
  <c r="M17" i="21" s="1"/>
  <c r="F16" i="21"/>
  <c r="M16" i="21" s="1"/>
  <c r="F15" i="21"/>
  <c r="M15" i="21" s="1"/>
  <c r="H19" i="9"/>
  <c r="F19" i="9" s="1"/>
  <c r="L19" i="9" s="1"/>
  <c r="K19" i="9"/>
  <c r="H20" i="9"/>
  <c r="F20" i="9" s="1"/>
  <c r="L20" i="9" s="1"/>
  <c r="K20" i="9"/>
  <c r="H21" i="9"/>
  <c r="F21" i="9" s="1"/>
  <c r="L21" i="9" s="1"/>
  <c r="K21" i="9"/>
  <c r="H22" i="9"/>
  <c r="F22" i="9" s="1"/>
  <c r="L22" i="9" s="1"/>
  <c r="K22" i="9"/>
  <c r="H23" i="9"/>
  <c r="F23" i="9" s="1"/>
  <c r="L23" i="9" s="1"/>
  <c r="K23" i="9"/>
  <c r="H24" i="9"/>
  <c r="F24" i="9" s="1"/>
  <c r="L24" i="9" s="1"/>
  <c r="K24" i="9"/>
  <c r="H25" i="9"/>
  <c r="F25" i="9" s="1"/>
  <c r="L25" i="9" s="1"/>
  <c r="K25" i="9"/>
  <c r="H26" i="9"/>
  <c r="F26" i="9" s="1"/>
  <c r="L26" i="9" s="1"/>
  <c r="K26" i="9"/>
  <c r="H27" i="9"/>
  <c r="F27" i="9" s="1"/>
  <c r="L27" i="9" s="1"/>
  <c r="K27" i="9"/>
  <c r="H15" i="9"/>
  <c r="H16" i="9"/>
  <c r="H17" i="9"/>
  <c r="H18" i="9"/>
  <c r="H14" i="9"/>
  <c r="H19" i="7" l="1"/>
  <c r="H20" i="7"/>
  <c r="H21" i="7"/>
  <c r="H22" i="7"/>
  <c r="H23" i="7"/>
  <c r="H24" i="7"/>
  <c r="H25" i="7"/>
  <c r="H26" i="7"/>
  <c r="H27" i="7"/>
  <c r="H28" i="7"/>
  <c r="H29" i="7"/>
  <c r="H30"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18" i="7"/>
  <c r="H34" i="48" l="1"/>
  <c r="F34" i="48" s="1"/>
  <c r="K34" i="48"/>
  <c r="H35" i="48"/>
  <c r="F35" i="48" s="1"/>
  <c r="K35" i="48"/>
  <c r="H36" i="48"/>
  <c r="F36" i="48" s="1"/>
  <c r="K36" i="48"/>
  <c r="H37" i="48"/>
  <c r="F37" i="48" s="1"/>
  <c r="K37" i="48"/>
  <c r="H38" i="48"/>
  <c r="F38" i="48" s="1"/>
  <c r="K38" i="48"/>
  <c r="H39" i="48"/>
  <c r="F39" i="48" s="1"/>
  <c r="K39" i="48"/>
  <c r="H40" i="48"/>
  <c r="F40" i="48" s="1"/>
  <c r="K40" i="48"/>
  <c r="H41" i="48"/>
  <c r="F41" i="48" s="1"/>
  <c r="K41" i="48"/>
  <c r="H42" i="48"/>
  <c r="F42" i="48" s="1"/>
  <c r="K42" i="48"/>
  <c r="H43" i="48"/>
  <c r="F43" i="48" s="1"/>
  <c r="K43" i="48"/>
  <c r="H44" i="48"/>
  <c r="F44" i="48" s="1"/>
  <c r="K44" i="48"/>
  <c r="H45" i="48"/>
  <c r="F45" i="48" s="1"/>
  <c r="K45" i="48"/>
  <c r="H46" i="48"/>
  <c r="F46" i="48" s="1"/>
  <c r="K46" i="48"/>
  <c r="H47" i="48"/>
  <c r="F47" i="48" s="1"/>
  <c r="K47" i="48"/>
  <c r="H48" i="48"/>
  <c r="F48" i="48" s="1"/>
  <c r="K48" i="48"/>
  <c r="H49" i="48"/>
  <c r="F49" i="48" s="1"/>
  <c r="K49" i="48"/>
  <c r="H50" i="48"/>
  <c r="F50" i="48" s="1"/>
  <c r="K50" i="48"/>
  <c r="H51" i="48"/>
  <c r="F51" i="48" s="1"/>
  <c r="K51" i="48"/>
  <c r="H52" i="48"/>
  <c r="F52" i="48" s="1"/>
  <c r="K52" i="48"/>
  <c r="H53" i="48"/>
  <c r="F53" i="48" s="1"/>
  <c r="K53" i="48"/>
  <c r="H54" i="48"/>
  <c r="F54" i="48" s="1"/>
  <c r="K54" i="48"/>
  <c r="H55" i="48"/>
  <c r="F55" i="48" s="1"/>
  <c r="K55" i="48"/>
  <c r="H56" i="48"/>
  <c r="F56" i="48" s="1"/>
  <c r="K56" i="48"/>
  <c r="H57" i="48"/>
  <c r="F57" i="48" s="1"/>
  <c r="K57" i="48"/>
  <c r="H58" i="48"/>
  <c r="F58" i="48" s="1"/>
  <c r="K58" i="48"/>
  <c r="H59" i="48"/>
  <c r="F59" i="48" s="1"/>
  <c r="K59" i="48"/>
  <c r="H60" i="48"/>
  <c r="F60" i="48" s="1"/>
  <c r="K60" i="48"/>
  <c r="H61" i="48"/>
  <c r="F61" i="48" s="1"/>
  <c r="K61" i="48"/>
  <c r="H62" i="48"/>
  <c r="F62" i="48" s="1"/>
  <c r="K62" i="48"/>
  <c r="H63" i="48"/>
  <c r="F63" i="48" s="1"/>
  <c r="K63" i="48"/>
  <c r="H64" i="48"/>
  <c r="F64" i="48" s="1"/>
  <c r="K64" i="48"/>
  <c r="H65" i="48"/>
  <c r="F65" i="48" s="1"/>
  <c r="K65" i="48"/>
  <c r="H66" i="48"/>
  <c r="F66" i="48" s="1"/>
  <c r="K66" i="48"/>
  <c r="H67" i="48"/>
  <c r="F67" i="48" s="1"/>
  <c r="K67" i="48"/>
  <c r="H68" i="48"/>
  <c r="F68" i="48" s="1"/>
  <c r="K68" i="48"/>
  <c r="H69" i="48"/>
  <c r="F69" i="48" s="1"/>
  <c r="K69" i="48"/>
  <c r="H70" i="48"/>
  <c r="F70" i="48" s="1"/>
  <c r="K70" i="48"/>
  <c r="H71" i="48"/>
  <c r="F71" i="48" s="1"/>
  <c r="K71" i="48"/>
  <c r="H72" i="48"/>
  <c r="F72" i="48" s="1"/>
  <c r="K72" i="48"/>
  <c r="H73" i="48"/>
  <c r="F73" i="48" s="1"/>
  <c r="K73" i="48"/>
  <c r="H74" i="48"/>
  <c r="F74" i="48" s="1"/>
  <c r="K74" i="48"/>
  <c r="H75" i="48"/>
  <c r="F75" i="48" s="1"/>
  <c r="K75" i="48"/>
  <c r="H76" i="48"/>
  <c r="F76" i="48" s="1"/>
  <c r="K76" i="48"/>
  <c r="H77" i="48"/>
  <c r="F77" i="48" s="1"/>
  <c r="K77" i="48"/>
  <c r="H78" i="48"/>
  <c r="F78" i="48" s="1"/>
  <c r="K78" i="48"/>
  <c r="H79" i="48"/>
  <c r="F79" i="48" s="1"/>
  <c r="K79" i="48"/>
  <c r="H80" i="48"/>
  <c r="F80" i="48" s="1"/>
  <c r="K80" i="48"/>
  <c r="H81" i="48"/>
  <c r="F81" i="48" s="1"/>
  <c r="K81" i="48"/>
  <c r="H82" i="48"/>
  <c r="F82" i="48" s="1"/>
  <c r="K82" i="48"/>
  <c r="H83" i="48"/>
  <c r="F83" i="48" s="1"/>
  <c r="K83" i="48"/>
  <c r="H84" i="48"/>
  <c r="F84" i="48" s="1"/>
  <c r="K84" i="48"/>
  <c r="H85" i="48"/>
  <c r="F85" i="48" s="1"/>
  <c r="K85" i="48"/>
  <c r="H86" i="48"/>
  <c r="F86" i="48" s="1"/>
  <c r="K86" i="48"/>
  <c r="H87" i="48"/>
  <c r="F87" i="48" s="1"/>
  <c r="K87" i="48"/>
  <c r="H88" i="48"/>
  <c r="F88" i="48" s="1"/>
  <c r="K88" i="48"/>
  <c r="H89" i="48"/>
  <c r="F89" i="48" s="1"/>
  <c r="K89" i="48"/>
  <c r="H90" i="48"/>
  <c r="F90" i="48" s="1"/>
  <c r="K90" i="48"/>
  <c r="K33" i="48"/>
  <c r="H33" i="48"/>
  <c r="F33" i="48" s="1"/>
  <c r="L33" i="48" s="1"/>
  <c r="H16" i="48"/>
  <c r="H17" i="48"/>
  <c r="F17" i="48" s="1"/>
  <c r="H18" i="48"/>
  <c r="H19" i="48"/>
  <c r="H20" i="48"/>
  <c r="H21" i="48"/>
  <c r="F21" i="48" s="1"/>
  <c r="H22" i="48"/>
  <c r="H23" i="48"/>
  <c r="H24" i="48"/>
  <c r="H25" i="48"/>
  <c r="F25" i="48" s="1"/>
  <c r="H26" i="48"/>
  <c r="H27" i="48"/>
  <c r="H28" i="48"/>
  <c r="F28" i="48" s="1"/>
  <c r="L28" i="48" s="1"/>
  <c r="H29" i="48"/>
  <c r="F29" i="48" s="1"/>
  <c r="L29" i="48" s="1"/>
  <c r="H30" i="48"/>
  <c r="H31" i="48"/>
  <c r="F31" i="48" s="1"/>
  <c r="H32" i="48"/>
  <c r="F32" i="48" s="1"/>
  <c r="L32" i="48" s="1"/>
  <c r="H15" i="48"/>
  <c r="K32" i="48"/>
  <c r="K31" i="48"/>
  <c r="K30" i="48"/>
  <c r="K29" i="48"/>
  <c r="K28" i="48"/>
  <c r="K27" i="48"/>
  <c r="K26" i="48"/>
  <c r="K25" i="48"/>
  <c r="K24" i="48"/>
  <c r="K23" i="48"/>
  <c r="K22" i="48"/>
  <c r="K21" i="48"/>
  <c r="K20" i="48"/>
  <c r="K19" i="48"/>
  <c r="K18" i="48"/>
  <c r="K17" i="48"/>
  <c r="K16" i="48"/>
  <c r="K15" i="48"/>
  <c r="E44" i="1"/>
  <c r="L41" i="48" l="1"/>
  <c r="L88" i="48"/>
  <c r="L86" i="48"/>
  <c r="L84" i="48"/>
  <c r="L82" i="48"/>
  <c r="L80" i="48"/>
  <c r="L78" i="48"/>
  <c r="L76" i="48"/>
  <c r="L74" i="48"/>
  <c r="L72" i="48"/>
  <c r="L70" i="48"/>
  <c r="L68" i="48"/>
  <c r="L66" i="48"/>
  <c r="L64" i="48"/>
  <c r="L62" i="48"/>
  <c r="L52" i="48"/>
  <c r="L90" i="48"/>
  <c r="L25" i="48"/>
  <c r="L44" i="48"/>
  <c r="L89" i="48"/>
  <c r="L87" i="48"/>
  <c r="L85" i="48"/>
  <c r="L83" i="48"/>
  <c r="L81" i="48"/>
  <c r="L79" i="48"/>
  <c r="L77" i="48"/>
  <c r="L75" i="48"/>
  <c r="L73" i="48"/>
  <c r="L71" i="48"/>
  <c r="L69" i="48"/>
  <c r="L67" i="48"/>
  <c r="L65" i="48"/>
  <c r="L42" i="48"/>
  <c r="L38" i="48"/>
  <c r="L34" i="48"/>
  <c r="L50" i="48"/>
  <c r="L46" i="48"/>
  <c r="L45" i="48"/>
  <c r="L36" i="48"/>
  <c r="L17" i="48"/>
  <c r="L48" i="48"/>
  <c r="L40" i="48"/>
  <c r="L51" i="48"/>
  <c r="L47" i="48"/>
  <c r="L43" i="48"/>
  <c r="L39" i="48"/>
  <c r="L35" i="48"/>
  <c r="L63" i="48"/>
  <c r="L61" i="48"/>
  <c r="L59" i="48"/>
  <c r="L57" i="48"/>
  <c r="L55" i="48"/>
  <c r="L53" i="48"/>
  <c r="L49" i="48"/>
  <c r="L37" i="48"/>
  <c r="L60" i="48"/>
  <c r="L58" i="48"/>
  <c r="L56" i="48"/>
  <c r="L54" i="48"/>
  <c r="K2" i="48"/>
  <c r="F15" i="48"/>
  <c r="L15" i="48" s="1"/>
  <c r="F18" i="48"/>
  <c r="L18" i="48" s="1"/>
  <c r="F19" i="48"/>
  <c r="L19" i="48" s="1"/>
  <c r="F16" i="48"/>
  <c r="L16" i="48" s="1"/>
  <c r="F22" i="48"/>
  <c r="L22" i="48" s="1"/>
  <c r="L21" i="48"/>
  <c r="F23" i="48"/>
  <c r="L23" i="48" s="1"/>
  <c r="F20" i="48"/>
  <c r="L20" i="48" s="1"/>
  <c r="F26" i="48"/>
  <c r="L26" i="48" s="1"/>
  <c r="F27" i="48"/>
  <c r="L27" i="48" s="1"/>
  <c r="F24" i="48"/>
  <c r="L24" i="48" s="1"/>
  <c r="F30" i="48"/>
  <c r="L30" i="48" s="1"/>
  <c r="L31" i="48"/>
  <c r="H2" i="48"/>
  <c r="C44" i="1" s="1"/>
  <c r="G2" i="48"/>
  <c r="L3" i="2"/>
  <c r="L20" i="34"/>
  <c r="F8" i="16"/>
  <c r="F9" i="16"/>
  <c r="F10" i="16"/>
  <c r="F11" i="16"/>
  <c r="F12" i="16"/>
  <c r="K8" i="16"/>
  <c r="L8" i="16"/>
  <c r="K9" i="16"/>
  <c r="L9" i="16"/>
  <c r="K10" i="16"/>
  <c r="L10" i="16"/>
  <c r="K11" i="16"/>
  <c r="K12" i="16"/>
  <c r="L12" i="16"/>
  <c r="H8" i="16"/>
  <c r="H9" i="16"/>
  <c r="H10" i="16"/>
  <c r="H11" i="16"/>
  <c r="H12" i="16"/>
  <c r="H7" i="16"/>
  <c r="L11" i="16"/>
  <c r="G14" i="47"/>
  <c r="F14" i="47" s="1"/>
  <c r="G13" i="47"/>
  <c r="F13" i="47" s="1"/>
  <c r="G12" i="47"/>
  <c r="L44" i="3"/>
  <c r="L43" i="3"/>
  <c r="L42" i="3"/>
  <c r="L41" i="3"/>
  <c r="L40" i="3"/>
  <c r="L39" i="3"/>
  <c r="L38" i="3"/>
  <c r="L37" i="3"/>
  <c r="L36" i="3"/>
  <c r="L35" i="3"/>
  <c r="L34" i="3"/>
  <c r="L33" i="3"/>
  <c r="L32" i="3"/>
  <c r="L31" i="3"/>
  <c r="L30" i="3"/>
  <c r="L29" i="3"/>
  <c r="L28" i="3"/>
  <c r="L27" i="3"/>
  <c r="L26" i="3"/>
  <c r="H27" i="3"/>
  <c r="I27" i="3"/>
  <c r="H28" i="3"/>
  <c r="I28" i="3"/>
  <c r="H29" i="3"/>
  <c r="I29" i="3"/>
  <c r="H30" i="3"/>
  <c r="I30" i="3"/>
  <c r="H31" i="3"/>
  <c r="I31" i="3"/>
  <c r="H32" i="3"/>
  <c r="I32" i="3"/>
  <c r="H33" i="3"/>
  <c r="I33" i="3"/>
  <c r="H34" i="3"/>
  <c r="I34" i="3"/>
  <c r="H35" i="3"/>
  <c r="I35" i="3"/>
  <c r="H36" i="3"/>
  <c r="I36" i="3"/>
  <c r="H37" i="3"/>
  <c r="I37" i="3"/>
  <c r="H38" i="3"/>
  <c r="I38" i="3"/>
  <c r="H39" i="3"/>
  <c r="I39" i="3"/>
  <c r="H40" i="3"/>
  <c r="I40" i="3"/>
  <c r="H41" i="3"/>
  <c r="I41" i="3"/>
  <c r="H42" i="3"/>
  <c r="I42" i="3"/>
  <c r="H43" i="3"/>
  <c r="I43" i="3"/>
  <c r="H44" i="3"/>
  <c r="I44" i="3"/>
  <c r="I26" i="3"/>
  <c r="H26" i="3"/>
  <c r="H9" i="5"/>
  <c r="H10" i="5"/>
  <c r="H11" i="5"/>
  <c r="F11" i="5" s="1"/>
  <c r="H12" i="5"/>
  <c r="H13" i="5"/>
  <c r="H14" i="5"/>
  <c r="H15" i="5"/>
  <c r="F15" i="5" s="1"/>
  <c r="H16" i="5"/>
  <c r="H17" i="5"/>
  <c r="H18" i="5"/>
  <c r="H8" i="5"/>
  <c r="H8" i="12"/>
  <c r="H9" i="12"/>
  <c r="F9" i="12" s="1"/>
  <c r="H10" i="12"/>
  <c r="F10" i="12" s="1"/>
  <c r="H11" i="12"/>
  <c r="H12" i="12"/>
  <c r="H13" i="12"/>
  <c r="H7" i="12"/>
  <c r="L6" i="26"/>
  <c r="L7" i="26"/>
  <c r="L8" i="26"/>
  <c r="L9" i="26"/>
  <c r="K4" i="26"/>
  <c r="K5" i="26"/>
  <c r="K6" i="26"/>
  <c r="K7" i="26"/>
  <c r="K8" i="26"/>
  <c r="K9" i="26"/>
  <c r="F6" i="26"/>
  <c r="F7" i="26"/>
  <c r="F8" i="26"/>
  <c r="F9" i="26"/>
  <c r="F10" i="26"/>
  <c r="F11" i="26"/>
  <c r="F12" i="26"/>
  <c r="F13" i="26"/>
  <c r="F14" i="26"/>
  <c r="F15" i="26"/>
  <c r="F16" i="26"/>
  <c r="F17" i="26"/>
  <c r="F18" i="26"/>
  <c r="F19" i="26"/>
  <c r="F20" i="26"/>
  <c r="F21" i="26"/>
  <c r="H4" i="26"/>
  <c r="F4" i="26" s="1"/>
  <c r="H5" i="26"/>
  <c r="F5" i="26" s="1"/>
  <c r="L5" i="26" s="1"/>
  <c r="H6" i="26"/>
  <c r="H7" i="26"/>
  <c r="H8" i="26"/>
  <c r="H9" i="26"/>
  <c r="H10" i="26"/>
  <c r="H11" i="26"/>
  <c r="H12" i="26"/>
  <c r="H13" i="26"/>
  <c r="H14" i="26"/>
  <c r="H15" i="26"/>
  <c r="H16" i="26"/>
  <c r="H17" i="26"/>
  <c r="H18" i="26"/>
  <c r="H19" i="26"/>
  <c r="H20" i="26"/>
  <c r="H21" i="26"/>
  <c r="E150" i="23"/>
  <c r="E151" i="23"/>
  <c r="E152" i="23"/>
  <c r="E153" i="23"/>
  <c r="E154" i="23"/>
  <c r="E155" i="23"/>
  <c r="E156" i="23"/>
  <c r="E157" i="23"/>
  <c r="E158" i="23"/>
  <c r="E159" i="23"/>
  <c r="E160" i="23"/>
  <c r="G149" i="23"/>
  <c r="E149" i="23"/>
  <c r="F12" i="21"/>
  <c r="F22" i="21"/>
  <c r="M22" i="21"/>
  <c r="F11" i="21"/>
  <c r="I5" i="47"/>
  <c r="J5" i="47"/>
  <c r="H8" i="47"/>
  <c r="F8" i="47" s="1"/>
  <c r="H9" i="47"/>
  <c r="F9" i="47" s="1"/>
  <c r="I10" i="47"/>
  <c r="F10" i="47" s="1"/>
  <c r="J10" i="47"/>
  <c r="I11" i="47"/>
  <c r="J11" i="47"/>
  <c r="F12" i="47"/>
  <c r="L12" i="47" s="1"/>
  <c r="I15" i="47"/>
  <c r="J15" i="47"/>
  <c r="I16" i="47"/>
  <c r="J16" i="47"/>
  <c r="I17" i="47"/>
  <c r="J17" i="47"/>
  <c r="I18" i="47"/>
  <c r="J18" i="47"/>
  <c r="I19" i="47"/>
  <c r="J19" i="47"/>
  <c r="F19" i="47" s="1"/>
  <c r="I20" i="47"/>
  <c r="J20" i="47"/>
  <c r="I21" i="47"/>
  <c r="J21" i="47"/>
  <c r="F21" i="47" s="1"/>
  <c r="I22" i="47"/>
  <c r="J22" i="47"/>
  <c r="I23" i="47"/>
  <c r="J23" i="47"/>
  <c r="H36" i="47"/>
  <c r="H37" i="47"/>
  <c r="F37" i="47" s="1"/>
  <c r="H38" i="47"/>
  <c r="H39" i="47"/>
  <c r="F39" i="47" s="1"/>
  <c r="H40" i="47"/>
  <c r="H41" i="47"/>
  <c r="F41" i="47"/>
  <c r="H42" i="47"/>
  <c r="F42" i="47" s="1"/>
  <c r="H43" i="47"/>
  <c r="H44" i="47"/>
  <c r="H45" i="47"/>
  <c r="F45" i="47" s="1"/>
  <c r="I46" i="47"/>
  <c r="J46" i="47"/>
  <c r="H47" i="47"/>
  <c r="H48" i="47"/>
  <c r="I49" i="47"/>
  <c r="J49" i="47"/>
  <c r="I50" i="47"/>
  <c r="J50" i="47"/>
  <c r="I51" i="47"/>
  <c r="J51" i="47"/>
  <c r="H52" i="47"/>
  <c r="H53" i="47"/>
  <c r="H54" i="47"/>
  <c r="H55" i="47"/>
  <c r="H56" i="47"/>
  <c r="H57" i="47"/>
  <c r="H60" i="47"/>
  <c r="H61" i="47"/>
  <c r="I62" i="47"/>
  <c r="J62" i="47"/>
  <c r="H63" i="47"/>
  <c r="H64" i="47"/>
  <c r="H65" i="47"/>
  <c r="H66" i="47"/>
  <c r="H67" i="47"/>
  <c r="H68" i="47"/>
  <c r="H69" i="47"/>
  <c r="H70" i="47"/>
  <c r="H71" i="47"/>
  <c r="H72" i="47"/>
  <c r="H73" i="47"/>
  <c r="H74" i="47"/>
  <c r="F74" i="47" s="1"/>
  <c r="L74" i="47" s="1"/>
  <c r="H75" i="47"/>
  <c r="H76" i="47"/>
  <c r="H77" i="47"/>
  <c r="H78" i="47"/>
  <c r="F78" i="47" s="1"/>
  <c r="L78" i="47" s="1"/>
  <c r="H80" i="47"/>
  <c r="H81" i="47"/>
  <c r="F81" i="47" s="1"/>
  <c r="H82" i="47"/>
  <c r="H83" i="47"/>
  <c r="F83" i="47" s="1"/>
  <c r="H84" i="47"/>
  <c r="F84" i="47" s="1"/>
  <c r="I85" i="47"/>
  <c r="J85" i="47"/>
  <c r="I86" i="47"/>
  <c r="F86" i="47" s="1"/>
  <c r="L86" i="47" s="1"/>
  <c r="J86" i="47"/>
  <c r="I87" i="47"/>
  <c r="J87" i="47"/>
  <c r="I88" i="47"/>
  <c r="J88" i="47"/>
  <c r="H89" i="47"/>
  <c r="H91" i="47"/>
  <c r="F91" i="47" s="1"/>
  <c r="L91" i="47" s="1"/>
  <c r="H92" i="47"/>
  <c r="F92" i="47" s="1"/>
  <c r="H93" i="47"/>
  <c r="H94" i="47"/>
  <c r="F94" i="47" s="1"/>
  <c r="I95" i="47"/>
  <c r="J95" i="47"/>
  <c r="F96" i="47"/>
  <c r="F99" i="47"/>
  <c r="I100" i="47"/>
  <c r="J100" i="47"/>
  <c r="H101" i="47"/>
  <c r="H102" i="47"/>
  <c r="H103" i="47"/>
  <c r="F103" i="47" s="1"/>
  <c r="H104" i="47"/>
  <c r="F104" i="47" s="1"/>
  <c r="H105" i="47"/>
  <c r="H106" i="47"/>
  <c r="H107" i="47"/>
  <c r="H108" i="47"/>
  <c r="H109" i="47"/>
  <c r="H110" i="47"/>
  <c r="H111" i="47"/>
  <c r="I112" i="47"/>
  <c r="J112" i="47"/>
  <c r="I113" i="47"/>
  <c r="J113" i="47"/>
  <c r="H114" i="47"/>
  <c r="H115" i="47"/>
  <c r="H116" i="47"/>
  <c r="H117" i="47"/>
  <c r="H118" i="47"/>
  <c r="H119" i="47"/>
  <c r="H120" i="47"/>
  <c r="F120" i="47" s="1"/>
  <c r="H121" i="47"/>
  <c r="H122" i="47"/>
  <c r="H123" i="47"/>
  <c r="H124" i="47"/>
  <c r="H125" i="47"/>
  <c r="H126" i="47"/>
  <c r="H127" i="47"/>
  <c r="H128" i="47"/>
  <c r="F128" i="47" s="1"/>
  <c r="H129" i="47"/>
  <c r="H130" i="47"/>
  <c r="I136" i="47"/>
  <c r="J136" i="47"/>
  <c r="I137" i="47"/>
  <c r="J137" i="47"/>
  <c r="H138" i="47"/>
  <c r="H139" i="47"/>
  <c r="F140" i="47"/>
  <c r="I140" i="47"/>
  <c r="J140" i="47"/>
  <c r="I141" i="47"/>
  <c r="J141" i="47"/>
  <c r="I142" i="47"/>
  <c r="J142" i="47"/>
  <c r="I143" i="47"/>
  <c r="J143" i="47"/>
  <c r="H144" i="47"/>
  <c r="H145" i="47"/>
  <c r="H146" i="47"/>
  <c r="F146" i="47" s="1"/>
  <c r="H147" i="47"/>
  <c r="I148" i="47"/>
  <c r="J148" i="47"/>
  <c r="F148" i="47" s="1"/>
  <c r="L149" i="47"/>
  <c r="F154" i="47"/>
  <c r="H156" i="47"/>
  <c r="F156" i="47"/>
  <c r="H157" i="47"/>
  <c r="F157" i="47" s="1"/>
  <c r="H158" i="47"/>
  <c r="F158" i="47" s="1"/>
  <c r="H159" i="47"/>
  <c r="I160" i="47"/>
  <c r="J160" i="47"/>
  <c r="H161" i="47"/>
  <c r="H162" i="47"/>
  <c r="H163" i="47"/>
  <c r="H164" i="47"/>
  <c r="F164" i="47" s="1"/>
  <c r="H165" i="47"/>
  <c r="H166" i="47"/>
  <c r="F166" i="47" s="1"/>
  <c r="I167" i="47"/>
  <c r="J167" i="47"/>
  <c r="H168" i="47"/>
  <c r="H169" i="47"/>
  <c r="I170" i="47"/>
  <c r="F170" i="47" s="1"/>
  <c r="L170" i="47" s="1"/>
  <c r="J170" i="47"/>
  <c r="H171" i="47"/>
  <c r="H172" i="47"/>
  <c r="F172" i="47" s="1"/>
  <c r="H173" i="47"/>
  <c r="H174" i="47"/>
  <c r="F174" i="47" s="1"/>
  <c r="H175" i="47"/>
  <c r="H176" i="47"/>
  <c r="H177" i="47"/>
  <c r="H178" i="47"/>
  <c r="H179" i="47"/>
  <c r="H180" i="47"/>
  <c r="H181" i="47"/>
  <c r="F181" i="47" s="1"/>
  <c r="H182" i="47"/>
  <c r="H183" i="47"/>
  <c r="H184" i="47"/>
  <c r="H185" i="47"/>
  <c r="H186" i="47"/>
  <c r="I186" i="47"/>
  <c r="J186" i="47"/>
  <c r="H187" i="47"/>
  <c r="I187" i="47"/>
  <c r="J187" i="47"/>
  <c r="H189" i="47"/>
  <c r="I190" i="47"/>
  <c r="J190" i="47"/>
  <c r="I191" i="47"/>
  <c r="J191" i="47"/>
  <c r="I194" i="47"/>
  <c r="J194" i="47"/>
  <c r="I195" i="47"/>
  <c r="J195" i="47"/>
  <c r="F196" i="47"/>
  <c r="H197" i="47"/>
  <c r="H198" i="47"/>
  <c r="H199" i="47"/>
  <c r="H200" i="47"/>
  <c r="I201" i="47"/>
  <c r="J201" i="47"/>
  <c r="I202" i="47"/>
  <c r="J202" i="47"/>
  <c r="H203" i="47"/>
  <c r="F203" i="47" s="1"/>
  <c r="H204" i="47"/>
  <c r="F204" i="47" s="1"/>
  <c r="H205" i="47"/>
  <c r="H206" i="47"/>
  <c r="H207" i="47"/>
  <c r="I208" i="47"/>
  <c r="J208" i="47"/>
  <c r="I209" i="47"/>
  <c r="J209" i="47"/>
  <c r="I210" i="47"/>
  <c r="J210" i="47"/>
  <c r="I211" i="47"/>
  <c r="J211" i="47"/>
  <c r="H212" i="47"/>
  <c r="F212" i="47" s="1"/>
  <c r="H213" i="47"/>
  <c r="H214" i="47"/>
  <c r="H215" i="47"/>
  <c r="H216" i="47"/>
  <c r="H217" i="47"/>
  <c r="H218" i="47"/>
  <c r="H219" i="47"/>
  <c r="H220" i="47"/>
  <c r="F220" i="47" s="1"/>
  <c r="I220" i="47"/>
  <c r="J220" i="47"/>
  <c r="H222" i="47"/>
  <c r="H223" i="47"/>
  <c r="H224" i="47"/>
  <c r="I225" i="47"/>
  <c r="J225" i="47"/>
  <c r="I226" i="47"/>
  <c r="J226" i="47"/>
  <c r="I227" i="47"/>
  <c r="J227" i="47"/>
  <c r="H228" i="47"/>
  <c r="H229" i="47"/>
  <c r="F229" i="47" s="1"/>
  <c r="H230" i="47"/>
  <c r="H231" i="47"/>
  <c r="H232" i="47"/>
  <c r="H233" i="47"/>
  <c r="H234" i="47"/>
  <c r="H235" i="47"/>
  <c r="H236" i="47"/>
  <c r="F236" i="47" s="1"/>
  <c r="H237" i="47"/>
  <c r="H238" i="47"/>
  <c r="H239" i="47"/>
  <c r="H240" i="47"/>
  <c r="H242" i="47"/>
  <c r="H243" i="47"/>
  <c r="H244" i="47"/>
  <c r="H245" i="47"/>
  <c r="I246" i="47"/>
  <c r="J246" i="47"/>
  <c r="H247" i="47"/>
  <c r="I247" i="47"/>
  <c r="J247" i="47"/>
  <c r="H248" i="47"/>
  <c r="I248" i="47"/>
  <c r="J248" i="47"/>
  <c r="H250" i="47"/>
  <c r="I251" i="47"/>
  <c r="J251" i="47"/>
  <c r="I252" i="47"/>
  <c r="J252" i="47"/>
  <c r="I253" i="47"/>
  <c r="J253" i="47"/>
  <c r="I254" i="47"/>
  <c r="J254" i="47"/>
  <c r="I255" i="47"/>
  <c r="J255" i="47"/>
  <c r="I256" i="47"/>
  <c r="J256" i="47"/>
  <c r="I257" i="47"/>
  <c r="J257" i="47"/>
  <c r="I258" i="47"/>
  <c r="J258" i="47"/>
  <c r="I259" i="47"/>
  <c r="J259" i="47"/>
  <c r="H260" i="47"/>
  <c r="H261" i="47"/>
  <c r="F261" i="47" s="1"/>
  <c r="H262" i="47"/>
  <c r="H263" i="47"/>
  <c r="I267" i="47"/>
  <c r="J267" i="47"/>
  <c r="I268" i="47"/>
  <c r="J268" i="47"/>
  <c r="F268" i="47" s="1"/>
  <c r="L268" i="47" s="1"/>
  <c r="I269" i="47"/>
  <c r="J269" i="47"/>
  <c r="I270" i="47"/>
  <c r="J270" i="47"/>
  <c r="I271" i="47"/>
  <c r="J271" i="47"/>
  <c r="H272" i="47"/>
  <c r="H273" i="47"/>
  <c r="I274" i="47"/>
  <c r="J274" i="47"/>
  <c r="I275" i="47"/>
  <c r="J275" i="47"/>
  <c r="H276" i="47"/>
  <c r="H283" i="47"/>
  <c r="H284" i="47"/>
  <c r="H285" i="47"/>
  <c r="H286" i="47"/>
  <c r="I286" i="47"/>
  <c r="J286" i="47"/>
  <c r="H287" i="47"/>
  <c r="I287" i="47"/>
  <c r="J287" i="47"/>
  <c r="H288" i="47"/>
  <c r="I288" i="47"/>
  <c r="J288" i="47"/>
  <c r="H290" i="47"/>
  <c r="H291" i="47"/>
  <c r="H292" i="47"/>
  <c r="H293" i="47"/>
  <c r="I294" i="47"/>
  <c r="J294" i="47"/>
  <c r="F296" i="47"/>
  <c r="H299" i="47"/>
  <c r="H300" i="47"/>
  <c r="H301" i="47"/>
  <c r="H302" i="47"/>
  <c r="I303" i="47"/>
  <c r="J303" i="47"/>
  <c r="H304" i="47"/>
  <c r="H305" i="47"/>
  <c r="I306" i="47"/>
  <c r="J306" i="47"/>
  <c r="I307" i="47"/>
  <c r="J307" i="47"/>
  <c r="I308" i="47"/>
  <c r="J308" i="47"/>
  <c r="I309" i="47"/>
  <c r="J309" i="47"/>
  <c r="H310" i="47"/>
  <c r="H311" i="47"/>
  <c r="I312" i="47"/>
  <c r="J312" i="47"/>
  <c r="I313" i="47"/>
  <c r="J313" i="47"/>
  <c r="I314" i="47"/>
  <c r="J314" i="47"/>
  <c r="I315" i="47"/>
  <c r="J315" i="47"/>
  <c r="I316" i="47"/>
  <c r="J316" i="47"/>
  <c r="I317" i="47"/>
  <c r="J317" i="47"/>
  <c r="I318" i="47"/>
  <c r="J318" i="47"/>
  <c r="H319" i="47"/>
  <c r="H320" i="47"/>
  <c r="H321" i="47"/>
  <c r="H322" i="47"/>
  <c r="H323" i="47"/>
  <c r="H324" i="47"/>
  <c r="H325" i="47"/>
  <c r="I325" i="47"/>
  <c r="J325" i="47"/>
  <c r="H327" i="47"/>
  <c r="H328" i="47"/>
  <c r="H329" i="47"/>
  <c r="H330" i="47"/>
  <c r="I345" i="47"/>
  <c r="J345" i="47"/>
  <c r="J4" i="47"/>
  <c r="I4" i="47"/>
  <c r="N31" i="47" s="1"/>
  <c r="H12" i="21"/>
  <c r="I12" i="21"/>
  <c r="L12" i="21"/>
  <c r="H13" i="21"/>
  <c r="F13" i="21" s="1"/>
  <c r="I13" i="21"/>
  <c r="L13" i="21"/>
  <c r="H14" i="21"/>
  <c r="F14" i="21" s="1"/>
  <c r="M14" i="21" s="1"/>
  <c r="I14" i="21"/>
  <c r="L14" i="21"/>
  <c r="H20" i="21"/>
  <c r="F20" i="21" s="1"/>
  <c r="M20" i="21" s="1"/>
  <c r="I20" i="21"/>
  <c r="L20" i="21"/>
  <c r="H21" i="21"/>
  <c r="F21" i="21" s="1"/>
  <c r="M21" i="21" s="1"/>
  <c r="I21" i="21"/>
  <c r="L21" i="21"/>
  <c r="H22" i="21"/>
  <c r="I22" i="21"/>
  <c r="L22" i="21"/>
  <c r="M12" i="21"/>
  <c r="I11" i="21"/>
  <c r="H11" i="21"/>
  <c r="K3" i="47"/>
  <c r="H3" i="47"/>
  <c r="H7" i="33"/>
  <c r="F7" i="33" s="1"/>
  <c r="L7" i="33" s="1"/>
  <c r="H8" i="33"/>
  <c r="H9" i="33"/>
  <c r="F9" i="33" s="1"/>
  <c r="H10" i="33"/>
  <c r="H14" i="33"/>
  <c r="H6" i="33"/>
  <c r="K345" i="47"/>
  <c r="K330" i="47"/>
  <c r="K329" i="47"/>
  <c r="K328" i="47"/>
  <c r="K327" i="47"/>
  <c r="K325" i="47"/>
  <c r="K324" i="47"/>
  <c r="K323" i="47"/>
  <c r="K322" i="47"/>
  <c r="K321" i="47"/>
  <c r="K320" i="47"/>
  <c r="K319" i="47"/>
  <c r="K318" i="47"/>
  <c r="K317" i="47"/>
  <c r="K316" i="47"/>
  <c r="K315" i="47"/>
  <c r="K314" i="47"/>
  <c r="K313" i="47"/>
  <c r="K312" i="47"/>
  <c r="K311" i="47"/>
  <c r="K310" i="47"/>
  <c r="K309" i="47"/>
  <c r="K308" i="47"/>
  <c r="K307" i="47"/>
  <c r="K306" i="47"/>
  <c r="K305" i="47"/>
  <c r="K304" i="47"/>
  <c r="K303" i="47"/>
  <c r="K302" i="47"/>
  <c r="K301" i="47"/>
  <c r="K300" i="47"/>
  <c r="K299" i="47"/>
  <c r="K294" i="47"/>
  <c r="K293" i="47"/>
  <c r="K292" i="47"/>
  <c r="K291" i="47"/>
  <c r="K290" i="47"/>
  <c r="K288" i="47"/>
  <c r="K287" i="47"/>
  <c r="K286" i="47"/>
  <c r="K285" i="47"/>
  <c r="K284" i="47"/>
  <c r="K283" i="47"/>
  <c r="K276" i="47"/>
  <c r="K275" i="47"/>
  <c r="K274" i="47"/>
  <c r="K273" i="47"/>
  <c r="K272" i="47"/>
  <c r="K271" i="47"/>
  <c r="K270" i="47"/>
  <c r="K269" i="47"/>
  <c r="K268" i="47"/>
  <c r="K267" i="47"/>
  <c r="K263" i="47"/>
  <c r="K262" i="47"/>
  <c r="K261" i="47"/>
  <c r="K260" i="47"/>
  <c r="K259" i="47"/>
  <c r="K258" i="47"/>
  <c r="K257" i="47"/>
  <c r="K256" i="47"/>
  <c r="K255" i="47"/>
  <c r="K254" i="47"/>
  <c r="K253" i="47"/>
  <c r="K252" i="47"/>
  <c r="K251" i="47"/>
  <c r="K250" i="47"/>
  <c r="K248" i="47"/>
  <c r="K247" i="47"/>
  <c r="K246" i="47"/>
  <c r="K245" i="47"/>
  <c r="K244" i="47"/>
  <c r="K243" i="47"/>
  <c r="K242" i="47"/>
  <c r="K240" i="47"/>
  <c r="K239" i="47"/>
  <c r="K238" i="47"/>
  <c r="K237" i="47"/>
  <c r="K236" i="47"/>
  <c r="K235" i="47"/>
  <c r="K234" i="47"/>
  <c r="K233" i="47"/>
  <c r="K232" i="47"/>
  <c r="K231" i="47"/>
  <c r="K230" i="47"/>
  <c r="K229" i="47"/>
  <c r="K228" i="47"/>
  <c r="K227" i="47"/>
  <c r="K226" i="47"/>
  <c r="K225" i="47"/>
  <c r="K224" i="47"/>
  <c r="K223" i="47"/>
  <c r="K222" i="47"/>
  <c r="K220" i="47"/>
  <c r="K219" i="47"/>
  <c r="K218" i="47"/>
  <c r="K217" i="47"/>
  <c r="K216" i="47"/>
  <c r="K215" i="47"/>
  <c r="K214" i="47"/>
  <c r="K213" i="47"/>
  <c r="K212" i="47"/>
  <c r="K211" i="47"/>
  <c r="K210" i="47"/>
  <c r="K209" i="47"/>
  <c r="K208" i="47"/>
  <c r="K207" i="47"/>
  <c r="K206" i="47"/>
  <c r="K205" i="47"/>
  <c r="K204" i="47"/>
  <c r="K203" i="47"/>
  <c r="K202" i="47"/>
  <c r="K201" i="47"/>
  <c r="K200" i="47"/>
  <c r="K199" i="47"/>
  <c r="K198" i="47"/>
  <c r="K197" i="47"/>
  <c r="K195" i="47"/>
  <c r="K194" i="47"/>
  <c r="K191" i="47"/>
  <c r="K190" i="47"/>
  <c r="K189" i="47"/>
  <c r="K187" i="47"/>
  <c r="K186" i="47"/>
  <c r="K185" i="47"/>
  <c r="K184" i="47"/>
  <c r="K183" i="47"/>
  <c r="K182" i="47"/>
  <c r="K181" i="47"/>
  <c r="K180" i="47"/>
  <c r="K179" i="47"/>
  <c r="K178" i="47"/>
  <c r="K177" i="47"/>
  <c r="K176" i="47"/>
  <c r="K175" i="47"/>
  <c r="K174" i="47"/>
  <c r="L174" i="47" s="1"/>
  <c r="K173" i="47"/>
  <c r="K172" i="47"/>
  <c r="K171" i="47"/>
  <c r="K170" i="47"/>
  <c r="K169" i="47"/>
  <c r="K168" i="47"/>
  <c r="K167" i="47"/>
  <c r="K166" i="47"/>
  <c r="K165" i="47"/>
  <c r="K164" i="47"/>
  <c r="K163" i="47"/>
  <c r="K162" i="47"/>
  <c r="K161" i="47"/>
  <c r="K160" i="47"/>
  <c r="K159" i="47"/>
  <c r="K158" i="47"/>
  <c r="K157" i="47"/>
  <c r="K156" i="47"/>
  <c r="L154" i="47"/>
  <c r="L150" i="47"/>
  <c r="K148" i="47"/>
  <c r="K147" i="47"/>
  <c r="K146" i="47"/>
  <c r="L146" i="47"/>
  <c r="K145" i="47"/>
  <c r="K144" i="47"/>
  <c r="K143" i="47"/>
  <c r="K142" i="47"/>
  <c r="K141" i="47"/>
  <c r="K140" i="47"/>
  <c r="K139" i="47"/>
  <c r="K138" i="47"/>
  <c r="K137" i="47"/>
  <c r="K136" i="47"/>
  <c r="K130" i="47"/>
  <c r="K129" i="47"/>
  <c r="K128" i="47"/>
  <c r="K127" i="47"/>
  <c r="K126" i="47"/>
  <c r="K125" i="47"/>
  <c r="K124" i="47"/>
  <c r="K123" i="47"/>
  <c r="K122" i="47"/>
  <c r="K121" i="47"/>
  <c r="K120" i="47"/>
  <c r="K119" i="47"/>
  <c r="K118" i="47"/>
  <c r="K117" i="47"/>
  <c r="K116" i="47"/>
  <c r="K115" i="47"/>
  <c r="K114" i="47"/>
  <c r="K113" i="47"/>
  <c r="K112" i="47"/>
  <c r="K111" i="47"/>
  <c r="K110" i="47"/>
  <c r="K106" i="47"/>
  <c r="K105" i="47"/>
  <c r="K104" i="47"/>
  <c r="L104" i="47" s="1"/>
  <c r="K103" i="47"/>
  <c r="K102" i="47"/>
  <c r="K101" i="47"/>
  <c r="L99" i="47"/>
  <c r="L94" i="47"/>
  <c r="L81" i="47"/>
  <c r="K49" i="47"/>
  <c r="K48" i="47"/>
  <c r="K47" i="47"/>
  <c r="K46" i="47"/>
  <c r="K45" i="47"/>
  <c r="K44" i="47"/>
  <c r="K43" i="47"/>
  <c r="K42" i="47"/>
  <c r="K41" i="47"/>
  <c r="K40" i="47"/>
  <c r="K39" i="47"/>
  <c r="K38" i="47"/>
  <c r="K37" i="47"/>
  <c r="K36" i="47"/>
  <c r="K23" i="47"/>
  <c r="K22" i="47"/>
  <c r="K21" i="47"/>
  <c r="K20" i="47"/>
  <c r="K19" i="47"/>
  <c r="K18" i="47"/>
  <c r="K17" i="47"/>
  <c r="K16" i="47"/>
  <c r="K15" i="47"/>
  <c r="L14" i="47"/>
  <c r="L13" i="47"/>
  <c r="K11" i="47"/>
  <c r="K10" i="47"/>
  <c r="K9" i="47"/>
  <c r="K8" i="47"/>
  <c r="L8" i="47" s="1"/>
  <c r="K5" i="47"/>
  <c r="K4" i="47"/>
  <c r="G160" i="23"/>
  <c r="G159" i="23"/>
  <c r="G158" i="23"/>
  <c r="G157" i="23"/>
  <c r="G156" i="23"/>
  <c r="G155" i="23"/>
  <c r="H20" i="3"/>
  <c r="F20" i="3" s="1"/>
  <c r="L20" i="3"/>
  <c r="H21" i="3"/>
  <c r="F21" i="3" s="1"/>
  <c r="L21" i="3"/>
  <c r="H22" i="3"/>
  <c r="F22" i="3" s="1"/>
  <c r="L22" i="3"/>
  <c r="H23" i="3"/>
  <c r="F23" i="3" s="1"/>
  <c r="L23" i="3"/>
  <c r="G154" i="23"/>
  <c r="G153" i="23"/>
  <c r="G152" i="23"/>
  <c r="G151" i="23"/>
  <c r="E147" i="23"/>
  <c r="E148" i="23"/>
  <c r="G150" i="23"/>
  <c r="G148" i="23"/>
  <c r="G147" i="23"/>
  <c r="G146" i="23"/>
  <c r="E146" i="23"/>
  <c r="G145" i="23"/>
  <c r="E145" i="23"/>
  <c r="H3" i="6"/>
  <c r="H4" i="6"/>
  <c r="F4" i="6" s="1"/>
  <c r="L4" i="6" s="1"/>
  <c r="G144" i="23"/>
  <c r="E144" i="23"/>
  <c r="G143" i="23"/>
  <c r="E143" i="23"/>
  <c r="H3" i="13"/>
  <c r="H2" i="13"/>
  <c r="G142" i="23"/>
  <c r="E142" i="23"/>
  <c r="G141" i="23"/>
  <c r="E141" i="23"/>
  <c r="G140" i="23"/>
  <c r="E140" i="23"/>
  <c r="G139" i="23"/>
  <c r="E139" i="23"/>
  <c r="G138" i="23"/>
  <c r="E138" i="23"/>
  <c r="G137" i="23"/>
  <c r="E137" i="23"/>
  <c r="G136" i="23"/>
  <c r="E136" i="23"/>
  <c r="G135" i="23"/>
  <c r="E135" i="23"/>
  <c r="G134" i="23"/>
  <c r="E134" i="23"/>
  <c r="G133" i="23"/>
  <c r="E133" i="23"/>
  <c r="G132" i="23"/>
  <c r="E132" i="23"/>
  <c r="G131" i="23"/>
  <c r="E131" i="23"/>
  <c r="G130" i="23"/>
  <c r="E130" i="23"/>
  <c r="G129" i="23"/>
  <c r="E129" i="23"/>
  <c r="G128" i="23"/>
  <c r="E128" i="23"/>
  <c r="H125" i="40"/>
  <c r="G125" i="40"/>
  <c r="E125" i="40"/>
  <c r="I125" i="40"/>
  <c r="H124" i="40"/>
  <c r="G124" i="40"/>
  <c r="E124" i="40"/>
  <c r="I124" i="40"/>
  <c r="H123" i="40"/>
  <c r="G123" i="40"/>
  <c r="E123" i="40"/>
  <c r="I123" i="40"/>
  <c r="H122" i="40"/>
  <c r="G122" i="40"/>
  <c r="E122" i="40"/>
  <c r="I122" i="40"/>
  <c r="H121" i="40"/>
  <c r="G121" i="40"/>
  <c r="E121" i="40"/>
  <c r="I121" i="40"/>
  <c r="H120" i="40"/>
  <c r="G120" i="40"/>
  <c r="E120" i="40"/>
  <c r="I120" i="40"/>
  <c r="H119" i="40"/>
  <c r="G119" i="40"/>
  <c r="E119" i="40"/>
  <c r="I119" i="40"/>
  <c r="H118" i="40"/>
  <c r="G118" i="40"/>
  <c r="E118" i="40"/>
  <c r="I118" i="40"/>
  <c r="H117" i="40"/>
  <c r="G117" i="40"/>
  <c r="E117" i="40"/>
  <c r="I117" i="40"/>
  <c r="H116" i="40"/>
  <c r="G116" i="40"/>
  <c r="E116" i="40"/>
  <c r="I116" i="40"/>
  <c r="H115" i="40"/>
  <c r="G115" i="40"/>
  <c r="E115" i="40"/>
  <c r="I115" i="40"/>
  <c r="H114" i="40"/>
  <c r="G114" i="40"/>
  <c r="E114" i="40"/>
  <c r="I114" i="40"/>
  <c r="H113" i="40"/>
  <c r="G113" i="40"/>
  <c r="E113" i="40"/>
  <c r="I113" i="40"/>
  <c r="H112" i="40"/>
  <c r="G112" i="40"/>
  <c r="E112" i="40"/>
  <c r="I112" i="40"/>
  <c r="H111" i="40"/>
  <c r="G111" i="40"/>
  <c r="E111" i="40"/>
  <c r="I111" i="40"/>
  <c r="H110" i="40"/>
  <c r="G110" i="40"/>
  <c r="E110" i="40"/>
  <c r="I110" i="40"/>
  <c r="H109" i="40"/>
  <c r="G109" i="40"/>
  <c r="E109" i="40"/>
  <c r="I109" i="40"/>
  <c r="H108" i="40"/>
  <c r="G108" i="40"/>
  <c r="E108" i="40"/>
  <c r="I108" i="40"/>
  <c r="H107" i="40"/>
  <c r="G107" i="40"/>
  <c r="E107" i="40"/>
  <c r="I107" i="40"/>
  <c r="H106" i="40"/>
  <c r="G106" i="40"/>
  <c r="E106" i="40"/>
  <c r="I106" i="40"/>
  <c r="H105" i="40"/>
  <c r="G105" i="40"/>
  <c r="E105" i="40"/>
  <c r="I105" i="40"/>
  <c r="H104" i="40"/>
  <c r="G104" i="40"/>
  <c r="E104" i="40"/>
  <c r="I104" i="40"/>
  <c r="H103" i="40"/>
  <c r="G103" i="40"/>
  <c r="E103" i="40"/>
  <c r="I103" i="40"/>
  <c r="H102" i="40"/>
  <c r="G102" i="40"/>
  <c r="E102" i="40"/>
  <c r="I102" i="40"/>
  <c r="H101" i="40"/>
  <c r="G101" i="40"/>
  <c r="E101" i="40"/>
  <c r="I101" i="40"/>
  <c r="H100" i="40"/>
  <c r="G100" i="40"/>
  <c r="E100" i="40"/>
  <c r="I100" i="40"/>
  <c r="H99" i="40"/>
  <c r="G99" i="40"/>
  <c r="E99" i="40"/>
  <c r="I99" i="40"/>
  <c r="H98" i="40"/>
  <c r="G98" i="40"/>
  <c r="E98" i="40"/>
  <c r="I98" i="40"/>
  <c r="H97" i="40"/>
  <c r="G97" i="40"/>
  <c r="E97" i="40"/>
  <c r="I97" i="40"/>
  <c r="H96" i="40"/>
  <c r="G96" i="40"/>
  <c r="E96" i="40"/>
  <c r="I96" i="40"/>
  <c r="H95" i="40"/>
  <c r="G95" i="40"/>
  <c r="E95" i="40"/>
  <c r="I95" i="40"/>
  <c r="H94" i="40"/>
  <c r="G94" i="40"/>
  <c r="E94" i="40"/>
  <c r="I94" i="40"/>
  <c r="F93" i="40"/>
  <c r="E93" i="40"/>
  <c r="I93" i="40"/>
  <c r="I92" i="40"/>
  <c r="H92" i="40"/>
  <c r="G92" i="40"/>
  <c r="E92" i="40"/>
  <c r="I91" i="40"/>
  <c r="H91" i="40"/>
  <c r="G91" i="40"/>
  <c r="E91" i="40"/>
  <c r="I90" i="40"/>
  <c r="H90" i="40"/>
  <c r="G90" i="40"/>
  <c r="E90" i="40"/>
  <c r="I89" i="40"/>
  <c r="H89" i="40"/>
  <c r="G89" i="40"/>
  <c r="E89" i="40"/>
  <c r="I88" i="40"/>
  <c r="H88" i="40"/>
  <c r="G88" i="40"/>
  <c r="E88" i="40"/>
  <c r="I87" i="40"/>
  <c r="H87" i="40"/>
  <c r="G87" i="40"/>
  <c r="E87" i="40"/>
  <c r="I86" i="40"/>
  <c r="F86" i="40"/>
  <c r="E86" i="40"/>
  <c r="H85" i="40"/>
  <c r="G85" i="40"/>
  <c r="E85" i="40"/>
  <c r="I85" i="40"/>
  <c r="H84" i="40"/>
  <c r="G84" i="40"/>
  <c r="E84" i="40"/>
  <c r="H83" i="40"/>
  <c r="G83" i="40"/>
  <c r="E83" i="40"/>
  <c r="I83" i="40"/>
  <c r="H82" i="40"/>
  <c r="G82" i="40"/>
  <c r="E82" i="40"/>
  <c r="H81" i="40"/>
  <c r="G81" i="40"/>
  <c r="E81" i="40"/>
  <c r="I81" i="40"/>
  <c r="H80" i="40"/>
  <c r="G80" i="40"/>
  <c r="E80" i="40"/>
  <c r="H79" i="40"/>
  <c r="G79" i="40"/>
  <c r="E79" i="40"/>
  <c r="I79" i="40"/>
  <c r="H78" i="40"/>
  <c r="G78" i="40"/>
  <c r="E78" i="40"/>
  <c r="H77" i="40"/>
  <c r="G77" i="40"/>
  <c r="E77" i="40"/>
  <c r="I77" i="40"/>
  <c r="H76" i="40"/>
  <c r="G76" i="40"/>
  <c r="E76" i="40"/>
  <c r="H75" i="40"/>
  <c r="G75" i="40"/>
  <c r="E75" i="40"/>
  <c r="I75" i="40"/>
  <c r="H74" i="40"/>
  <c r="G74" i="40"/>
  <c r="E74" i="40"/>
  <c r="H73" i="40"/>
  <c r="I73" i="40"/>
  <c r="G73" i="40"/>
  <c r="E73" i="40"/>
  <c r="H72" i="40"/>
  <c r="F72" i="40"/>
  <c r="G72" i="40"/>
  <c r="E72" i="40"/>
  <c r="F71" i="40"/>
  <c r="H71" i="40"/>
  <c r="H70" i="40"/>
  <c r="G70" i="40"/>
  <c r="E70" i="40"/>
  <c r="I70" i="40"/>
  <c r="H69" i="40"/>
  <c r="G69" i="40"/>
  <c r="E69" i="40"/>
  <c r="I69" i="40"/>
  <c r="H68" i="40"/>
  <c r="G68" i="40"/>
  <c r="E68" i="40"/>
  <c r="I68" i="40"/>
  <c r="H67" i="40"/>
  <c r="G67" i="40"/>
  <c r="E67" i="40"/>
  <c r="I67" i="40"/>
  <c r="H66" i="40"/>
  <c r="G66" i="40"/>
  <c r="E66" i="40"/>
  <c r="I66" i="40"/>
  <c r="H65" i="40"/>
  <c r="G65" i="40"/>
  <c r="E65" i="40"/>
  <c r="I65" i="40"/>
  <c r="H64" i="40"/>
  <c r="G64" i="40"/>
  <c r="E64" i="40"/>
  <c r="I64" i="40"/>
  <c r="H63" i="40"/>
  <c r="G63" i="40"/>
  <c r="E63" i="40"/>
  <c r="I63" i="40"/>
  <c r="H62" i="40"/>
  <c r="G62" i="40"/>
  <c r="E62" i="40"/>
  <c r="I62" i="40"/>
  <c r="H61" i="40"/>
  <c r="G61" i="40"/>
  <c r="E61" i="40"/>
  <c r="I61" i="40"/>
  <c r="H60" i="40"/>
  <c r="G60" i="40"/>
  <c r="E60" i="40"/>
  <c r="I60" i="40"/>
  <c r="H59" i="40"/>
  <c r="G59" i="40"/>
  <c r="E59" i="40"/>
  <c r="I59" i="40"/>
  <c r="H58" i="40"/>
  <c r="G58" i="40"/>
  <c r="E58" i="40"/>
  <c r="I58" i="40"/>
  <c r="H57" i="40"/>
  <c r="G57" i="40"/>
  <c r="E57" i="40"/>
  <c r="I57" i="40"/>
  <c r="H56" i="40"/>
  <c r="G56" i="40"/>
  <c r="E56" i="40"/>
  <c r="I56" i="40"/>
  <c r="H55" i="40"/>
  <c r="G55" i="40"/>
  <c r="E55" i="40"/>
  <c r="I55" i="40"/>
  <c r="H54" i="40"/>
  <c r="G54" i="40"/>
  <c r="E54" i="40"/>
  <c r="I54" i="40"/>
  <c r="H53" i="40"/>
  <c r="G53" i="40"/>
  <c r="E53" i="40"/>
  <c r="I53" i="40"/>
  <c r="H52" i="40"/>
  <c r="G52" i="40"/>
  <c r="E52" i="40"/>
  <c r="I52" i="40"/>
  <c r="H51" i="40"/>
  <c r="G51" i="40"/>
  <c r="E51" i="40"/>
  <c r="I51" i="40"/>
  <c r="H50" i="40"/>
  <c r="G50" i="40"/>
  <c r="E50" i="40"/>
  <c r="I50" i="40"/>
  <c r="H49" i="40"/>
  <c r="G49" i="40"/>
  <c r="E49" i="40"/>
  <c r="I49" i="40"/>
  <c r="H48" i="40"/>
  <c r="G48" i="40"/>
  <c r="E48" i="40"/>
  <c r="I48" i="40"/>
  <c r="H47" i="40"/>
  <c r="G47" i="40"/>
  <c r="E47" i="40"/>
  <c r="I47" i="40"/>
  <c r="H46" i="40"/>
  <c r="G46" i="40"/>
  <c r="E46" i="40"/>
  <c r="I46" i="40"/>
  <c r="H45" i="40"/>
  <c r="G45" i="40"/>
  <c r="E45" i="40"/>
  <c r="I45" i="40"/>
  <c r="H44" i="40"/>
  <c r="G44" i="40"/>
  <c r="E44" i="40"/>
  <c r="I44" i="40"/>
  <c r="H43" i="40"/>
  <c r="G43" i="40"/>
  <c r="E43" i="40"/>
  <c r="I43" i="40"/>
  <c r="H42" i="40"/>
  <c r="G42" i="40"/>
  <c r="E42" i="40"/>
  <c r="I42" i="40"/>
  <c r="H41" i="40"/>
  <c r="G41" i="40"/>
  <c r="E41" i="40"/>
  <c r="I41" i="40"/>
  <c r="H40" i="40"/>
  <c r="G40" i="40"/>
  <c r="E40" i="40"/>
  <c r="I40" i="40"/>
  <c r="F39" i="40"/>
  <c r="E39" i="40"/>
  <c r="I39" i="40"/>
  <c r="I38" i="40"/>
  <c r="F38" i="40"/>
  <c r="E38" i="40"/>
  <c r="F37" i="40"/>
  <c r="E37" i="40"/>
  <c r="I37" i="40"/>
  <c r="H36" i="40"/>
  <c r="G36" i="40"/>
  <c r="E36" i="40"/>
  <c r="I36" i="40"/>
  <c r="H35" i="40"/>
  <c r="G35" i="40"/>
  <c r="E35" i="40"/>
  <c r="I35" i="40"/>
  <c r="H34" i="40"/>
  <c r="G34" i="40"/>
  <c r="E34" i="40"/>
  <c r="I34" i="40"/>
  <c r="H33" i="40"/>
  <c r="G33" i="40"/>
  <c r="E33" i="40"/>
  <c r="I33" i="40"/>
  <c r="H32" i="40"/>
  <c r="G32" i="40"/>
  <c r="E32" i="40"/>
  <c r="I32" i="40"/>
  <c r="H31" i="40"/>
  <c r="G31" i="40"/>
  <c r="E31" i="40"/>
  <c r="I31" i="40"/>
  <c r="H30" i="40"/>
  <c r="G30" i="40"/>
  <c r="E30" i="40"/>
  <c r="I30" i="40"/>
  <c r="H29" i="40"/>
  <c r="G29" i="40"/>
  <c r="E29" i="40"/>
  <c r="I29" i="40"/>
  <c r="H28" i="40"/>
  <c r="G28" i="40"/>
  <c r="E28" i="40"/>
  <c r="I28" i="40"/>
  <c r="H27" i="40"/>
  <c r="G27" i="40"/>
  <c r="E27" i="40"/>
  <c r="I27" i="40"/>
  <c r="H26" i="40"/>
  <c r="G26" i="40"/>
  <c r="E26" i="40"/>
  <c r="I26" i="40"/>
  <c r="H25" i="40"/>
  <c r="G25" i="40"/>
  <c r="E25" i="40"/>
  <c r="I25" i="40"/>
  <c r="H24" i="40"/>
  <c r="G24" i="40"/>
  <c r="E24" i="40"/>
  <c r="I24" i="40"/>
  <c r="H23" i="40"/>
  <c r="G23" i="40"/>
  <c r="E23" i="40"/>
  <c r="I23" i="40"/>
  <c r="H22" i="40"/>
  <c r="G22" i="40"/>
  <c r="E22" i="40"/>
  <c r="I22" i="40"/>
  <c r="H21" i="40"/>
  <c r="G21" i="40"/>
  <c r="E21" i="40"/>
  <c r="I21" i="40"/>
  <c r="H20" i="40"/>
  <c r="G20" i="40"/>
  <c r="E20" i="40"/>
  <c r="I20" i="40"/>
  <c r="H19" i="40"/>
  <c r="G19" i="40"/>
  <c r="E19" i="40"/>
  <c r="I19" i="40"/>
  <c r="H18" i="40"/>
  <c r="G18" i="40"/>
  <c r="E18" i="40"/>
  <c r="I18" i="40"/>
  <c r="H17" i="40"/>
  <c r="G17" i="40"/>
  <c r="E17" i="40"/>
  <c r="I17" i="40"/>
  <c r="H16" i="40"/>
  <c r="G16" i="40"/>
  <c r="E16" i="40"/>
  <c r="I16" i="40"/>
  <c r="H15" i="40"/>
  <c r="G15" i="40"/>
  <c r="E15" i="40"/>
  <c r="I15" i="40"/>
  <c r="H14" i="40"/>
  <c r="G14" i="40"/>
  <c r="E14" i="40"/>
  <c r="I14" i="40"/>
  <c r="H13" i="40"/>
  <c r="G13" i="40"/>
  <c r="E13" i="40"/>
  <c r="I13" i="40"/>
  <c r="H12" i="40"/>
  <c r="G12" i="40"/>
  <c r="E12" i="40"/>
  <c r="I12" i="40"/>
  <c r="H11" i="40"/>
  <c r="G11" i="40"/>
  <c r="E11" i="40"/>
  <c r="I11" i="40"/>
  <c r="H10" i="40"/>
  <c r="G10" i="40"/>
  <c r="E10" i="40"/>
  <c r="I10" i="40"/>
  <c r="H9" i="40"/>
  <c r="G9" i="40"/>
  <c r="E9" i="40"/>
  <c r="I9" i="40"/>
  <c r="H8" i="40"/>
  <c r="G8" i="40"/>
  <c r="E8" i="40"/>
  <c r="I8" i="40"/>
  <c r="H7" i="40"/>
  <c r="G7" i="40"/>
  <c r="E7" i="40"/>
  <c r="I7" i="40"/>
  <c r="H6" i="40"/>
  <c r="G6" i="40"/>
  <c r="E6" i="40"/>
  <c r="I6" i="40"/>
  <c r="H5" i="40"/>
  <c r="G5" i="40"/>
  <c r="E5" i="40"/>
  <c r="I5" i="40"/>
  <c r="H4" i="40"/>
  <c r="G4" i="40"/>
  <c r="E4" i="40"/>
  <c r="I4" i="40"/>
  <c r="H3" i="40"/>
  <c r="G3" i="40"/>
  <c r="E3" i="40"/>
  <c r="I3" i="40"/>
  <c r="H2" i="40"/>
  <c r="G2" i="40"/>
  <c r="E2" i="40"/>
  <c r="I2" i="40"/>
  <c r="G5" i="23"/>
  <c r="G6" i="23"/>
  <c r="G7" i="23"/>
  <c r="G8" i="23"/>
  <c r="G9" i="23"/>
  <c r="G10" i="23"/>
  <c r="G11" i="23"/>
  <c r="G12" i="23"/>
  <c r="G13" i="23"/>
  <c r="G14" i="23"/>
  <c r="G15" i="23"/>
  <c r="G16" i="23"/>
  <c r="G17" i="23"/>
  <c r="G18" i="23"/>
  <c r="G19" i="23"/>
  <c r="G20" i="23"/>
  <c r="G21" i="23"/>
  <c r="G22" i="23"/>
  <c r="G23" i="23"/>
  <c r="G24" i="23"/>
  <c r="G25" i="23"/>
  <c r="G26" i="23"/>
  <c r="G27" i="23"/>
  <c r="G28" i="23"/>
  <c r="G29" i="23"/>
  <c r="G30" i="23"/>
  <c r="G31" i="23"/>
  <c r="G33" i="23"/>
  <c r="G34" i="23"/>
  <c r="G35" i="23"/>
  <c r="G36" i="23"/>
  <c r="G37" i="23"/>
  <c r="G38" i="23"/>
  <c r="E5" i="23"/>
  <c r="E6" i="23"/>
  <c r="E7" i="23"/>
  <c r="E8" i="23"/>
  <c r="E9" i="23"/>
  <c r="E10" i="23"/>
  <c r="E11" i="23"/>
  <c r="E12" i="23"/>
  <c r="E13" i="23"/>
  <c r="E14" i="23"/>
  <c r="E15" i="23"/>
  <c r="E16" i="23"/>
  <c r="E17" i="23"/>
  <c r="E18" i="23"/>
  <c r="E19" i="23"/>
  <c r="E20" i="23"/>
  <c r="E21" i="23"/>
  <c r="E22" i="23"/>
  <c r="E23" i="23"/>
  <c r="E24" i="23"/>
  <c r="E25" i="23"/>
  <c r="E26" i="23"/>
  <c r="E27" i="23"/>
  <c r="E28" i="23"/>
  <c r="E29" i="23"/>
  <c r="E30" i="23"/>
  <c r="E31" i="23"/>
  <c r="E33" i="23"/>
  <c r="E34" i="23"/>
  <c r="E35" i="23"/>
  <c r="E36" i="23"/>
  <c r="E37" i="23"/>
  <c r="E38" i="23"/>
  <c r="E39" i="23"/>
  <c r="E40" i="23"/>
  <c r="E41" i="23"/>
  <c r="E42" i="23"/>
  <c r="E43" i="23"/>
  <c r="E44" i="23"/>
  <c r="E45" i="23"/>
  <c r="E46" i="23"/>
  <c r="E47" i="23"/>
  <c r="E48" i="23"/>
  <c r="E49" i="23"/>
  <c r="E50" i="23"/>
  <c r="E51" i="23"/>
  <c r="E52" i="23"/>
  <c r="E53" i="23"/>
  <c r="E54" i="23"/>
  <c r="E55" i="23"/>
  <c r="E56" i="23"/>
  <c r="E57" i="23"/>
  <c r="E58" i="23"/>
  <c r="E59" i="23"/>
  <c r="E60" i="23"/>
  <c r="E61" i="23"/>
  <c r="E62" i="23"/>
  <c r="E63" i="23"/>
  <c r="E64" i="23"/>
  <c r="E65" i="23"/>
  <c r="E66" i="23"/>
  <c r="E67" i="23"/>
  <c r="E68" i="23"/>
  <c r="E69" i="23"/>
  <c r="E70" i="23"/>
  <c r="E71" i="23"/>
  <c r="E72" i="23"/>
  <c r="E73" i="23"/>
  <c r="E74" i="23"/>
  <c r="E75" i="23"/>
  <c r="E76" i="23"/>
  <c r="E77" i="23"/>
  <c r="E78" i="23"/>
  <c r="E79" i="23"/>
  <c r="E80" i="23"/>
  <c r="E81" i="23"/>
  <c r="E82" i="23"/>
  <c r="E83" i="23"/>
  <c r="E84" i="23"/>
  <c r="E85" i="23"/>
  <c r="E86" i="23"/>
  <c r="E87" i="23"/>
  <c r="E88" i="23"/>
  <c r="E89" i="23"/>
  <c r="E90" i="23"/>
  <c r="E91" i="23"/>
  <c r="E92" i="23"/>
  <c r="E93" i="23"/>
  <c r="E94" i="23"/>
  <c r="E95" i="23"/>
  <c r="E96" i="23"/>
  <c r="E97" i="23"/>
  <c r="E98" i="23"/>
  <c r="E99" i="23"/>
  <c r="E100" i="23"/>
  <c r="E101" i="23"/>
  <c r="E102" i="23"/>
  <c r="E103" i="23"/>
  <c r="E104" i="23"/>
  <c r="E105" i="23"/>
  <c r="E106" i="23"/>
  <c r="E107" i="23"/>
  <c r="E108" i="23"/>
  <c r="E109" i="23"/>
  <c r="E110" i="23"/>
  <c r="E111" i="23"/>
  <c r="E112" i="23"/>
  <c r="E113" i="23"/>
  <c r="E114" i="23"/>
  <c r="E115" i="23"/>
  <c r="E116" i="23"/>
  <c r="E117" i="23"/>
  <c r="E118" i="23"/>
  <c r="E119" i="23"/>
  <c r="E120" i="23"/>
  <c r="E121" i="23"/>
  <c r="E122" i="23"/>
  <c r="E123" i="23"/>
  <c r="E124" i="23"/>
  <c r="E125" i="23"/>
  <c r="E126" i="23"/>
  <c r="E127" i="23"/>
  <c r="G127" i="23"/>
  <c r="G126" i="23"/>
  <c r="G125" i="23"/>
  <c r="G124" i="23"/>
  <c r="I74" i="40"/>
  <c r="I76" i="40"/>
  <c r="I78" i="40"/>
  <c r="I80" i="40"/>
  <c r="I82" i="40"/>
  <c r="I84" i="40"/>
  <c r="I72" i="40"/>
  <c r="G71" i="40"/>
  <c r="E71" i="40"/>
  <c r="I71" i="40"/>
  <c r="L24" i="28"/>
  <c r="P24" i="28"/>
  <c r="P25" i="28" s="1"/>
  <c r="G123" i="23"/>
  <c r="G122" i="23"/>
  <c r="G121" i="23"/>
  <c r="G120" i="23"/>
  <c r="G119" i="23"/>
  <c r="L18" i="30"/>
  <c r="G118" i="23"/>
  <c r="G117" i="23"/>
  <c r="G116" i="23"/>
  <c r="G115" i="23"/>
  <c r="G114" i="23"/>
  <c r="G113" i="23"/>
  <c r="G112" i="23"/>
  <c r="G109" i="23"/>
  <c r="M16" i="32"/>
  <c r="H111" i="23"/>
  <c r="H110" i="23"/>
  <c r="H109" i="23"/>
  <c r="H108" i="23"/>
  <c r="H107" i="23"/>
  <c r="H106" i="23"/>
  <c r="H105" i="23"/>
  <c r="H104" i="23"/>
  <c r="H103" i="23"/>
  <c r="H102" i="23"/>
  <c r="H101" i="23"/>
  <c r="H100" i="23"/>
  <c r="H99" i="23"/>
  <c r="H98" i="23"/>
  <c r="H97" i="23"/>
  <c r="H96" i="23"/>
  <c r="G111" i="23"/>
  <c r="G110" i="23"/>
  <c r="G108" i="23"/>
  <c r="G107" i="23"/>
  <c r="G106" i="23"/>
  <c r="G105" i="23"/>
  <c r="G104" i="23"/>
  <c r="G103" i="23"/>
  <c r="G102" i="23"/>
  <c r="G101" i="23"/>
  <c r="G100" i="23"/>
  <c r="G99" i="23"/>
  <c r="G98" i="23"/>
  <c r="G97" i="23"/>
  <c r="G96" i="23"/>
  <c r="F95" i="23"/>
  <c r="G94" i="23"/>
  <c r="G93" i="23"/>
  <c r="G92" i="23"/>
  <c r="G91" i="23"/>
  <c r="G90" i="23"/>
  <c r="G89" i="23"/>
  <c r="L4" i="3"/>
  <c r="L5" i="3"/>
  <c r="L6" i="3"/>
  <c r="L7" i="3"/>
  <c r="L8" i="3"/>
  <c r="L9" i="3"/>
  <c r="L10" i="3"/>
  <c r="L11" i="3"/>
  <c r="L12" i="3"/>
  <c r="L13" i="3"/>
  <c r="L14" i="3"/>
  <c r="L15" i="3"/>
  <c r="L16" i="3"/>
  <c r="L17" i="3"/>
  <c r="L18" i="3"/>
  <c r="L19" i="3"/>
  <c r="H4" i="3"/>
  <c r="F4" i="3" s="1"/>
  <c r="M4" i="3" s="1"/>
  <c r="H5" i="3"/>
  <c r="H6" i="3"/>
  <c r="F6" i="3" s="1"/>
  <c r="M6" i="3" s="1"/>
  <c r="H7" i="3"/>
  <c r="F7" i="3" s="1"/>
  <c r="M7" i="3" s="1"/>
  <c r="H8" i="3"/>
  <c r="F8" i="3" s="1"/>
  <c r="M8" i="3" s="1"/>
  <c r="H9" i="3"/>
  <c r="F9" i="3" s="1"/>
  <c r="M9" i="3" s="1"/>
  <c r="H10" i="3"/>
  <c r="F10" i="3" s="1"/>
  <c r="M10" i="3" s="1"/>
  <c r="H11" i="3"/>
  <c r="F11" i="3" s="1"/>
  <c r="M11" i="3" s="1"/>
  <c r="H12" i="3"/>
  <c r="F12" i="3" s="1"/>
  <c r="M12" i="3" s="1"/>
  <c r="H13" i="3"/>
  <c r="F13" i="3" s="1"/>
  <c r="M13" i="3" s="1"/>
  <c r="H14" i="3"/>
  <c r="F14" i="3" s="1"/>
  <c r="M14" i="3" s="1"/>
  <c r="H15" i="3"/>
  <c r="F15" i="3" s="1"/>
  <c r="H16" i="3"/>
  <c r="F16" i="3" s="1"/>
  <c r="H17" i="3"/>
  <c r="F17" i="3" s="1"/>
  <c r="H18" i="3"/>
  <c r="F18" i="3" s="1"/>
  <c r="M18" i="3" s="1"/>
  <c r="H19" i="3"/>
  <c r="F19" i="3" s="1"/>
  <c r="F5" i="3"/>
  <c r="M5" i="3" s="1"/>
  <c r="L3" i="3"/>
  <c r="H3" i="3"/>
  <c r="F3" i="3" s="1"/>
  <c r="N2" i="3"/>
  <c r="E24" i="1" s="1"/>
  <c r="F88" i="23"/>
  <c r="G7" i="8"/>
  <c r="G87" i="23"/>
  <c r="H2" i="6"/>
  <c r="G86" i="23"/>
  <c r="G85" i="23"/>
  <c r="G84" i="23"/>
  <c r="G83" i="23"/>
  <c r="G82" i="23"/>
  <c r="G81" i="23"/>
  <c r="G80" i="23"/>
  <c r="G79" i="23"/>
  <c r="G78" i="23"/>
  <c r="G77" i="23"/>
  <c r="G76" i="23"/>
  <c r="G75" i="23"/>
  <c r="G74" i="23"/>
  <c r="F74" i="23"/>
  <c r="F73" i="23"/>
  <c r="G9" i="4"/>
  <c r="G8" i="4"/>
  <c r="K8" i="4" s="1"/>
  <c r="G73" i="23"/>
  <c r="G72" i="23"/>
  <c r="G71" i="23"/>
  <c r="G70" i="23"/>
  <c r="G69" i="23"/>
  <c r="G68" i="23"/>
  <c r="J3" i="37"/>
  <c r="J4" i="37"/>
  <c r="J5" i="37"/>
  <c r="J6" i="37"/>
  <c r="J7" i="37"/>
  <c r="J2" i="37"/>
  <c r="E4" i="1"/>
  <c r="D4" i="1"/>
  <c r="C4" i="1"/>
  <c r="B4" i="1"/>
  <c r="G67" i="23"/>
  <c r="G66" i="23"/>
  <c r="M23" i="43"/>
  <c r="G23" i="43"/>
  <c r="K21" i="43"/>
  <c r="H21" i="43"/>
  <c r="F21" i="43"/>
  <c r="L21" i="43"/>
  <c r="K20" i="43"/>
  <c r="H20" i="43"/>
  <c r="F20" i="43"/>
  <c r="L20" i="43"/>
  <c r="K19" i="43"/>
  <c r="H19" i="43"/>
  <c r="F19" i="43"/>
  <c r="L19" i="43"/>
  <c r="K18" i="43"/>
  <c r="H18" i="43"/>
  <c r="F18" i="43"/>
  <c r="L18" i="43"/>
  <c r="K17" i="43"/>
  <c r="H17" i="43"/>
  <c r="F17" i="43"/>
  <c r="L17" i="43"/>
  <c r="K16" i="43"/>
  <c r="H16" i="43"/>
  <c r="F16" i="43"/>
  <c r="L16" i="43"/>
  <c r="K15" i="43"/>
  <c r="H15" i="43"/>
  <c r="F15" i="43"/>
  <c r="L15" i="43"/>
  <c r="K14" i="43"/>
  <c r="H14" i="43"/>
  <c r="F14" i="43"/>
  <c r="L14" i="43"/>
  <c r="K13" i="43"/>
  <c r="H13" i="43"/>
  <c r="F13" i="43"/>
  <c r="L13" i="43"/>
  <c r="K12" i="43"/>
  <c r="H12" i="43"/>
  <c r="F12" i="43"/>
  <c r="L12" i="43"/>
  <c r="K11" i="43"/>
  <c r="H11" i="43"/>
  <c r="F11" i="43"/>
  <c r="L11" i="43"/>
  <c r="K10" i="43"/>
  <c r="H10" i="43"/>
  <c r="F10" i="43"/>
  <c r="L10" i="43"/>
  <c r="K9" i="43"/>
  <c r="H9" i="43"/>
  <c r="F9" i="43"/>
  <c r="L9" i="43"/>
  <c r="K8" i="43"/>
  <c r="H8" i="43"/>
  <c r="F8" i="43"/>
  <c r="L8" i="43"/>
  <c r="K7" i="43"/>
  <c r="H7" i="43"/>
  <c r="F7" i="43"/>
  <c r="L7" i="43"/>
  <c r="K6" i="43"/>
  <c r="H6" i="43"/>
  <c r="F6" i="43"/>
  <c r="L6" i="43"/>
  <c r="K5" i="43"/>
  <c r="H5" i="43"/>
  <c r="F5" i="43"/>
  <c r="L5" i="43"/>
  <c r="K4" i="43"/>
  <c r="H4" i="43"/>
  <c r="F4" i="43"/>
  <c r="L4" i="43"/>
  <c r="K3" i="43"/>
  <c r="H3" i="43"/>
  <c r="F3" i="43"/>
  <c r="L3" i="43"/>
  <c r="K2" i="43"/>
  <c r="K23" i="43"/>
  <c r="H2" i="43"/>
  <c r="F2" i="43"/>
  <c r="M23" i="42"/>
  <c r="E12" i="1" s="1"/>
  <c r="G23" i="42"/>
  <c r="K21" i="42"/>
  <c r="F21" i="42"/>
  <c r="L21" i="42" s="1"/>
  <c r="K20" i="42"/>
  <c r="F20" i="42"/>
  <c r="L20" i="42"/>
  <c r="K19" i="42"/>
  <c r="F19" i="42"/>
  <c r="L19" i="42" s="1"/>
  <c r="K18" i="42"/>
  <c r="F18" i="42"/>
  <c r="L18" i="42"/>
  <c r="K17" i="42"/>
  <c r="F17" i="42"/>
  <c r="L17" i="42" s="1"/>
  <c r="K16" i="42"/>
  <c r="F16" i="42"/>
  <c r="L16" i="42"/>
  <c r="K15" i="42"/>
  <c r="F15" i="42"/>
  <c r="L15" i="42" s="1"/>
  <c r="K14" i="42"/>
  <c r="F14" i="42"/>
  <c r="L14" i="42"/>
  <c r="K13" i="42"/>
  <c r="F13" i="42"/>
  <c r="L13" i="42" s="1"/>
  <c r="K12" i="42"/>
  <c r="F12" i="42"/>
  <c r="L12" i="42" s="1"/>
  <c r="K11" i="42"/>
  <c r="F11" i="42"/>
  <c r="L11" i="42" s="1"/>
  <c r="K10" i="42"/>
  <c r="L10" i="42" s="1"/>
  <c r="F10" i="42"/>
  <c r="K9" i="42"/>
  <c r="F9" i="42"/>
  <c r="L9" i="42" s="1"/>
  <c r="K8" i="42"/>
  <c r="F8" i="42"/>
  <c r="L8" i="42" s="1"/>
  <c r="K7" i="42"/>
  <c r="F7" i="42"/>
  <c r="K6" i="42"/>
  <c r="F6" i="42"/>
  <c r="K4" i="42"/>
  <c r="H4" i="42"/>
  <c r="F4" i="42"/>
  <c r="L4" i="42"/>
  <c r="K3" i="42"/>
  <c r="H3" i="42"/>
  <c r="F3" i="42"/>
  <c r="L3" i="42"/>
  <c r="K2" i="42"/>
  <c r="H2" i="42"/>
  <c r="F2" i="42"/>
  <c r="F23" i="43"/>
  <c r="L2" i="43"/>
  <c r="L23" i="43"/>
  <c r="H23" i="43"/>
  <c r="L2" i="42"/>
  <c r="H314" i="40"/>
  <c r="I314" i="40"/>
  <c r="H313" i="40"/>
  <c r="I313" i="40"/>
  <c r="H312" i="40"/>
  <c r="I312" i="40"/>
  <c r="H311" i="40"/>
  <c r="I311" i="40"/>
  <c r="H310" i="40"/>
  <c r="I310" i="40"/>
  <c r="I309" i="40"/>
  <c r="H309" i="40"/>
  <c r="H308" i="40"/>
  <c r="I308" i="40"/>
  <c r="H307" i="40"/>
  <c r="I307" i="40"/>
  <c r="H306" i="40"/>
  <c r="I306" i="40"/>
  <c r="H305" i="40"/>
  <c r="I305" i="40"/>
  <c r="H304" i="40"/>
  <c r="I304" i="40"/>
  <c r="H303" i="40"/>
  <c r="I303" i="40"/>
  <c r="H302" i="40"/>
  <c r="I302" i="40"/>
  <c r="I301" i="40"/>
  <c r="H301" i="40"/>
  <c r="H300" i="40"/>
  <c r="I300" i="40"/>
  <c r="H299" i="40"/>
  <c r="I299" i="40"/>
  <c r="H298" i="40"/>
  <c r="I298" i="40"/>
  <c r="H297" i="40"/>
  <c r="I297" i="40"/>
  <c r="H296" i="40"/>
  <c r="I296" i="40"/>
  <c r="H295" i="40"/>
  <c r="I295" i="40"/>
  <c r="H294" i="40"/>
  <c r="I294" i="40"/>
  <c r="I293" i="40"/>
  <c r="H293" i="40"/>
  <c r="H292" i="40"/>
  <c r="I292" i="40"/>
  <c r="H291" i="40"/>
  <c r="I291" i="40"/>
  <c r="H290" i="40"/>
  <c r="I290" i="40"/>
  <c r="H289" i="40"/>
  <c r="I289" i="40"/>
  <c r="H288" i="40"/>
  <c r="I288" i="40"/>
  <c r="H287" i="40"/>
  <c r="I287" i="40"/>
  <c r="H286" i="40"/>
  <c r="I286" i="40"/>
  <c r="I285" i="40"/>
  <c r="H285" i="40"/>
  <c r="H284" i="40"/>
  <c r="I284" i="40"/>
  <c r="H283" i="40"/>
  <c r="I283" i="40"/>
  <c r="H282" i="40"/>
  <c r="I282" i="40"/>
  <c r="H281" i="40"/>
  <c r="I281" i="40"/>
  <c r="H280" i="40"/>
  <c r="I280" i="40"/>
  <c r="H279" i="40"/>
  <c r="I279" i="40"/>
  <c r="H278" i="40"/>
  <c r="I278" i="40"/>
  <c r="I277" i="40"/>
  <c r="H277" i="40"/>
  <c r="H276" i="40"/>
  <c r="I276" i="40"/>
  <c r="H275" i="40"/>
  <c r="I275" i="40"/>
  <c r="H274" i="40"/>
  <c r="I274" i="40"/>
  <c r="H273" i="40"/>
  <c r="I273" i="40"/>
  <c r="H272" i="40"/>
  <c r="I272" i="40"/>
  <c r="H271" i="40"/>
  <c r="I271" i="40"/>
  <c r="H270" i="40"/>
  <c r="I270" i="40"/>
  <c r="I269" i="40"/>
  <c r="H269" i="40"/>
  <c r="H268" i="40"/>
  <c r="I268" i="40"/>
  <c r="H267" i="40"/>
  <c r="I267" i="40"/>
  <c r="H266" i="40"/>
  <c r="I266" i="40"/>
  <c r="H265" i="40"/>
  <c r="I265" i="40"/>
  <c r="H264" i="40"/>
  <c r="I264" i="40"/>
  <c r="H263" i="40"/>
  <c r="I263" i="40"/>
  <c r="H262" i="40"/>
  <c r="I262" i="40"/>
  <c r="I261" i="40"/>
  <c r="H261" i="40"/>
  <c r="H260" i="40"/>
  <c r="I260" i="40"/>
  <c r="H259" i="40"/>
  <c r="I259" i="40"/>
  <c r="H258" i="40"/>
  <c r="I258" i="40"/>
  <c r="H257" i="40"/>
  <c r="I257" i="40"/>
  <c r="H256" i="40"/>
  <c r="I256" i="40"/>
  <c r="H255" i="40"/>
  <c r="I255" i="40"/>
  <c r="H254" i="40"/>
  <c r="I254" i="40"/>
  <c r="I253" i="40"/>
  <c r="H253" i="40"/>
  <c r="H252" i="40"/>
  <c r="I252" i="40"/>
  <c r="H251" i="40"/>
  <c r="I251" i="40"/>
  <c r="H250" i="40"/>
  <c r="I250" i="40"/>
  <c r="H249" i="40"/>
  <c r="I249" i="40"/>
  <c r="H248" i="40"/>
  <c r="I248" i="40"/>
  <c r="H247" i="40"/>
  <c r="I247" i="40"/>
  <c r="H246" i="40"/>
  <c r="I246" i="40"/>
  <c r="I245" i="40"/>
  <c r="H245" i="40"/>
  <c r="H244" i="40"/>
  <c r="I244" i="40"/>
  <c r="H243" i="40"/>
  <c r="I243" i="40"/>
  <c r="H242" i="40"/>
  <c r="I242" i="40"/>
  <c r="H241" i="40"/>
  <c r="I241" i="40"/>
  <c r="H240" i="40"/>
  <c r="I240" i="40"/>
  <c r="H239" i="40"/>
  <c r="I239" i="40"/>
  <c r="H238" i="40"/>
  <c r="I238" i="40"/>
  <c r="I237" i="40"/>
  <c r="H237" i="40"/>
  <c r="H236" i="40"/>
  <c r="I236" i="40"/>
  <c r="H235" i="40"/>
  <c r="I235" i="40"/>
  <c r="H234" i="40"/>
  <c r="I234" i="40"/>
  <c r="H233" i="40"/>
  <c r="I233" i="40"/>
  <c r="H232" i="40"/>
  <c r="I232" i="40"/>
  <c r="H231" i="40"/>
  <c r="I231" i="40"/>
  <c r="H230" i="40"/>
  <c r="I230" i="40"/>
  <c r="I229" i="40"/>
  <c r="H229" i="40"/>
  <c r="H228" i="40"/>
  <c r="I228" i="40"/>
  <c r="H227" i="40"/>
  <c r="I227" i="40"/>
  <c r="H226" i="40"/>
  <c r="I226" i="40"/>
  <c r="H225" i="40"/>
  <c r="I225" i="40"/>
  <c r="H224" i="40"/>
  <c r="I224" i="40"/>
  <c r="H223" i="40"/>
  <c r="I223" i="40"/>
  <c r="H222" i="40"/>
  <c r="I222" i="40"/>
  <c r="I221" i="40"/>
  <c r="H221" i="40"/>
  <c r="H220" i="40"/>
  <c r="I220" i="40"/>
  <c r="H219" i="40"/>
  <c r="I219" i="40"/>
  <c r="H218" i="40"/>
  <c r="I218" i="40"/>
  <c r="H217" i="40"/>
  <c r="I217" i="40"/>
  <c r="H216" i="40"/>
  <c r="I216" i="40"/>
  <c r="H215" i="40"/>
  <c r="I215" i="40"/>
  <c r="H214" i="40"/>
  <c r="I214" i="40"/>
  <c r="I213" i="40"/>
  <c r="H213" i="40"/>
  <c r="H212" i="40"/>
  <c r="I212" i="40"/>
  <c r="H211" i="40"/>
  <c r="I211" i="40"/>
  <c r="H210" i="40"/>
  <c r="I210" i="40"/>
  <c r="H209" i="40"/>
  <c r="I209" i="40"/>
  <c r="H208" i="40"/>
  <c r="I208" i="40"/>
  <c r="H207" i="40"/>
  <c r="I207" i="40"/>
  <c r="H206" i="40"/>
  <c r="I206" i="40"/>
  <c r="I205" i="40"/>
  <c r="H205" i="40"/>
  <c r="H204" i="40"/>
  <c r="I204" i="40"/>
  <c r="H203" i="40"/>
  <c r="I203" i="40"/>
  <c r="H202" i="40"/>
  <c r="I202" i="40"/>
  <c r="H201" i="40"/>
  <c r="I201" i="40"/>
  <c r="H200" i="40"/>
  <c r="I200" i="40"/>
  <c r="H199" i="40"/>
  <c r="I199" i="40"/>
  <c r="H198" i="40"/>
  <c r="I198" i="40"/>
  <c r="I197" i="40"/>
  <c r="H197" i="40"/>
  <c r="H196" i="40"/>
  <c r="I196" i="40"/>
  <c r="H195" i="40"/>
  <c r="I195" i="40"/>
  <c r="H194" i="40"/>
  <c r="I194" i="40"/>
  <c r="H193" i="40"/>
  <c r="I193" i="40"/>
  <c r="H192" i="40"/>
  <c r="I192" i="40"/>
  <c r="H191" i="40"/>
  <c r="I191" i="40"/>
  <c r="H190" i="40"/>
  <c r="I190" i="40"/>
  <c r="I189" i="40"/>
  <c r="H189" i="40"/>
  <c r="H188" i="40"/>
  <c r="I188" i="40"/>
  <c r="H187" i="40"/>
  <c r="I187" i="40"/>
  <c r="H186" i="40"/>
  <c r="I186" i="40"/>
  <c r="H185" i="40"/>
  <c r="I185" i="40"/>
  <c r="H184" i="40"/>
  <c r="I184" i="40"/>
  <c r="H183" i="40"/>
  <c r="I183" i="40"/>
  <c r="H182" i="40"/>
  <c r="I182" i="40"/>
  <c r="I181" i="40"/>
  <c r="H181" i="40"/>
  <c r="H180" i="40"/>
  <c r="I180" i="40"/>
  <c r="H179" i="40"/>
  <c r="I179" i="40"/>
  <c r="H178" i="40"/>
  <c r="I178" i="40"/>
  <c r="H177" i="40"/>
  <c r="I177" i="40"/>
  <c r="H176" i="40"/>
  <c r="I176" i="40"/>
  <c r="H175" i="40"/>
  <c r="I175" i="40"/>
  <c r="H174" i="40"/>
  <c r="I174" i="40"/>
  <c r="I173" i="40"/>
  <c r="H173" i="40"/>
  <c r="H172" i="40"/>
  <c r="I172" i="40"/>
  <c r="H171" i="40"/>
  <c r="I171" i="40"/>
  <c r="H170" i="40"/>
  <c r="I170" i="40"/>
  <c r="H169" i="40"/>
  <c r="I169" i="40"/>
  <c r="H168" i="40"/>
  <c r="I168" i="40"/>
  <c r="H167" i="40"/>
  <c r="I167" i="40"/>
  <c r="H166" i="40"/>
  <c r="I166" i="40"/>
  <c r="I165" i="40"/>
  <c r="H165" i="40"/>
  <c r="H164" i="40"/>
  <c r="I164" i="40"/>
  <c r="H163" i="40"/>
  <c r="I163" i="40"/>
  <c r="H162" i="40"/>
  <c r="I162" i="40"/>
  <c r="H161" i="40"/>
  <c r="I161" i="40"/>
  <c r="H160" i="40"/>
  <c r="I160" i="40"/>
  <c r="H159" i="40"/>
  <c r="I159" i="40"/>
  <c r="H158" i="40"/>
  <c r="I158" i="40"/>
  <c r="I157" i="40"/>
  <c r="H157" i="40"/>
  <c r="H156" i="40"/>
  <c r="I156" i="40"/>
  <c r="H155" i="40"/>
  <c r="I155" i="40"/>
  <c r="H154" i="40"/>
  <c r="I154" i="40"/>
  <c r="H153" i="40"/>
  <c r="I153" i="40"/>
  <c r="H152" i="40"/>
  <c r="I152" i="40"/>
  <c r="I151" i="40"/>
  <c r="H151" i="40"/>
  <c r="H150" i="40"/>
  <c r="I150" i="40"/>
  <c r="I149" i="40"/>
  <c r="H149" i="40"/>
  <c r="H148" i="40"/>
  <c r="I148" i="40"/>
  <c r="H147" i="40"/>
  <c r="I147" i="40"/>
  <c r="H146" i="40"/>
  <c r="I146" i="40"/>
  <c r="H145" i="40"/>
  <c r="I145" i="40"/>
  <c r="I144" i="40"/>
  <c r="H144" i="40"/>
  <c r="H143" i="40"/>
  <c r="I143" i="40"/>
  <c r="I142" i="40"/>
  <c r="H142" i="40"/>
  <c r="H141" i="40"/>
  <c r="I141" i="40"/>
  <c r="I140" i="40"/>
  <c r="H140" i="40"/>
  <c r="H139" i="40"/>
  <c r="I139" i="40"/>
  <c r="I138" i="40"/>
  <c r="H138" i="40"/>
  <c r="H137" i="40"/>
  <c r="I137" i="40"/>
  <c r="I136" i="40"/>
  <c r="H136" i="40"/>
  <c r="H135" i="40"/>
  <c r="I135" i="40"/>
  <c r="I134" i="40"/>
  <c r="H134" i="40"/>
  <c r="H133" i="40"/>
  <c r="I133" i="40"/>
  <c r="I132" i="40"/>
  <c r="H132" i="40"/>
  <c r="H131" i="40"/>
  <c r="I131" i="40"/>
  <c r="I130" i="40"/>
  <c r="H130" i="40"/>
  <c r="H129" i="40"/>
  <c r="I129" i="40"/>
  <c r="I128" i="40"/>
  <c r="H128" i="40"/>
  <c r="H127" i="40"/>
  <c r="I127" i="40"/>
  <c r="I126" i="40"/>
  <c r="H126" i="40"/>
  <c r="G65" i="23"/>
  <c r="G64" i="23"/>
  <c r="K3" i="38"/>
  <c r="K4" i="38"/>
  <c r="L4" i="38"/>
  <c r="K6" i="38"/>
  <c r="K7" i="38"/>
  <c r="K8" i="38"/>
  <c r="K10" i="38"/>
  <c r="K11" i="38"/>
  <c r="L11" i="38"/>
  <c r="K12" i="38"/>
  <c r="F3" i="38"/>
  <c r="F4" i="38"/>
  <c r="F6" i="38"/>
  <c r="L6" i="38" s="1"/>
  <c r="F7" i="38"/>
  <c r="L7" i="38" s="1"/>
  <c r="F8" i="38"/>
  <c r="F9" i="38"/>
  <c r="L9" i="38" s="1"/>
  <c r="F10" i="38"/>
  <c r="L10" i="38" s="1"/>
  <c r="F11" i="38"/>
  <c r="F12" i="38"/>
  <c r="L12" i="38" s="1"/>
  <c r="F13" i="38"/>
  <c r="L13" i="38" s="1"/>
  <c r="H3" i="38"/>
  <c r="H4" i="38"/>
  <c r="M23" i="38"/>
  <c r="E19" i="1" s="1"/>
  <c r="G23" i="38"/>
  <c r="K21" i="38"/>
  <c r="F21" i="38"/>
  <c r="L21" i="38"/>
  <c r="K20" i="38"/>
  <c r="F20" i="38"/>
  <c r="L20" i="38"/>
  <c r="K19" i="38"/>
  <c r="F19" i="38"/>
  <c r="L19" i="38" s="1"/>
  <c r="K18" i="38"/>
  <c r="F18" i="38"/>
  <c r="L18" i="38" s="1"/>
  <c r="K17" i="38"/>
  <c r="F17" i="38"/>
  <c r="L17" i="38"/>
  <c r="K16" i="38"/>
  <c r="F16" i="38"/>
  <c r="L16" i="38"/>
  <c r="K15" i="38"/>
  <c r="F15" i="38"/>
  <c r="L15" i="38" s="1"/>
  <c r="K14" i="38"/>
  <c r="F14" i="38"/>
  <c r="L14" i="38" s="1"/>
  <c r="K13" i="38"/>
  <c r="K2" i="38"/>
  <c r="H2" i="38"/>
  <c r="F2" i="38"/>
  <c r="G63" i="23"/>
  <c r="G62" i="23"/>
  <c r="G61" i="23"/>
  <c r="K3" i="33"/>
  <c r="K4" i="33"/>
  <c r="K6" i="33"/>
  <c r="K7" i="33"/>
  <c r="K8" i="33"/>
  <c r="K9" i="33"/>
  <c r="K10" i="33"/>
  <c r="H3" i="33"/>
  <c r="F3" i="33"/>
  <c r="L3" i="33" s="1"/>
  <c r="H4" i="33"/>
  <c r="F4" i="33" s="1"/>
  <c r="L4" i="33" s="1"/>
  <c r="F6" i="33"/>
  <c r="L6" i="33" s="1"/>
  <c r="F8" i="33"/>
  <c r="F10" i="33"/>
  <c r="F14" i="33"/>
  <c r="G60" i="23"/>
  <c r="G59" i="23"/>
  <c r="G58" i="23"/>
  <c r="G57" i="23"/>
  <c r="G56" i="23"/>
  <c r="G55" i="23"/>
  <c r="G54" i="23"/>
  <c r="G53" i="23"/>
  <c r="G52" i="23"/>
  <c r="H3" i="21"/>
  <c r="H4" i="21"/>
  <c r="H5" i="21"/>
  <c r="H6" i="21"/>
  <c r="H7" i="21"/>
  <c r="H8" i="21"/>
  <c r="H2" i="21"/>
  <c r="G51" i="23"/>
  <c r="G50" i="23"/>
  <c r="G49" i="23"/>
  <c r="G48" i="23"/>
  <c r="G47" i="23"/>
  <c r="G46" i="23"/>
  <c r="G45" i="23"/>
  <c r="G44" i="23"/>
  <c r="J4" i="4"/>
  <c r="J5" i="4"/>
  <c r="J6" i="4"/>
  <c r="J7" i="4"/>
  <c r="J8" i="4"/>
  <c r="J9" i="4"/>
  <c r="J10" i="4"/>
  <c r="J11" i="4"/>
  <c r="J12" i="4"/>
  <c r="J13" i="4"/>
  <c r="J14" i="4"/>
  <c r="J15" i="4"/>
  <c r="J16" i="4"/>
  <c r="J17" i="4"/>
  <c r="J18" i="4"/>
  <c r="J19"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3" i="4"/>
  <c r="H4" i="4"/>
  <c r="F4" i="4" s="1"/>
  <c r="L4" i="4" s="1"/>
  <c r="M2" i="4" s="1"/>
  <c r="E9" i="1" s="1"/>
  <c r="H5" i="4"/>
  <c r="F5" i="4" s="1"/>
  <c r="H6" i="4"/>
  <c r="H7" i="4"/>
  <c r="H9" i="4"/>
  <c r="H10" i="4"/>
  <c r="H11" i="4"/>
  <c r="H12" i="4"/>
  <c r="F12" i="4" s="1"/>
  <c r="H13" i="4"/>
  <c r="F13" i="4" s="1"/>
  <c r="L13" i="4" s="1"/>
  <c r="H14" i="4"/>
  <c r="H15" i="4"/>
  <c r="H16" i="4"/>
  <c r="F16" i="4" s="1"/>
  <c r="H17" i="4"/>
  <c r="F17" i="4" s="1"/>
  <c r="H18" i="4"/>
  <c r="H19" i="4"/>
  <c r="F23" i="4"/>
  <c r="F27" i="4"/>
  <c r="F31" i="4"/>
  <c r="F35" i="4"/>
  <c r="F47" i="4"/>
  <c r="L47" i="4" s="1"/>
  <c r="F51" i="4"/>
  <c r="L51" i="4" s="1"/>
  <c r="F55" i="4"/>
  <c r="F59" i="4"/>
  <c r="F63" i="4"/>
  <c r="L63" i="4" s="1"/>
  <c r="F67" i="4"/>
  <c r="L67" i="4" s="1"/>
  <c r="H3" i="4"/>
  <c r="G43" i="23"/>
  <c r="G42" i="23"/>
  <c r="H6" i="8"/>
  <c r="H8" i="8"/>
  <c r="H14" i="8"/>
  <c r="H15" i="8"/>
  <c r="H16" i="8"/>
  <c r="H17" i="8"/>
  <c r="H18" i="8"/>
  <c r="H19" i="8"/>
  <c r="H20" i="8"/>
  <c r="H21" i="8"/>
  <c r="H22" i="8"/>
  <c r="H23" i="8"/>
  <c r="H24" i="8"/>
  <c r="H25" i="8"/>
  <c r="H26" i="8"/>
  <c r="H5" i="8"/>
  <c r="F41" i="23"/>
  <c r="F40" i="23"/>
  <c r="F39" i="23"/>
  <c r="G4" i="8"/>
  <c r="G3" i="8"/>
  <c r="G2" i="8"/>
  <c r="L3" i="38"/>
  <c r="H23" i="38"/>
  <c r="C19" i="1" s="1"/>
  <c r="F23" i="38"/>
  <c r="B19" i="1" s="1"/>
  <c r="L2" i="38"/>
  <c r="H3" i="11"/>
  <c r="F3" i="11" s="1"/>
  <c r="L3" i="11" s="1"/>
  <c r="H4" i="11"/>
  <c r="F4" i="11" s="1"/>
  <c r="H5" i="11"/>
  <c r="H6" i="11"/>
  <c r="H7" i="11"/>
  <c r="H2" i="11"/>
  <c r="H3" i="12"/>
  <c r="H4" i="12"/>
  <c r="F4" i="12" s="1"/>
  <c r="H2" i="12"/>
  <c r="H4" i="7"/>
  <c r="F4" i="7" s="1"/>
  <c r="H5" i="7"/>
  <c r="H6" i="7"/>
  <c r="H7" i="7"/>
  <c r="F7" i="7" s="1"/>
  <c r="L7" i="7" s="1"/>
  <c r="H8" i="7"/>
  <c r="F8" i="7" s="1"/>
  <c r="H9" i="7"/>
  <c r="H10" i="7"/>
  <c r="H11" i="7"/>
  <c r="F11" i="7" s="1"/>
  <c r="L11" i="7" s="1"/>
  <c r="H12" i="7"/>
  <c r="F12" i="7" s="1"/>
  <c r="H13" i="7"/>
  <c r="H14" i="7"/>
  <c r="H15" i="7"/>
  <c r="F15" i="7" s="1"/>
  <c r="F18" i="7"/>
  <c r="F22" i="7"/>
  <c r="F26" i="7"/>
  <c r="F30" i="7"/>
  <c r="F34" i="7"/>
  <c r="F38" i="7"/>
  <c r="F46" i="7"/>
  <c r="F50" i="7"/>
  <c r="L50" i="7" s="1"/>
  <c r="F54" i="7"/>
  <c r="F66" i="7"/>
  <c r="F70" i="7"/>
  <c r="H3" i="7"/>
  <c r="H2" i="7" s="1"/>
  <c r="C16" i="1" s="1"/>
  <c r="J73" i="7"/>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33" i="7"/>
  <c r="J32" i="7"/>
  <c r="J30" i="7"/>
  <c r="J29" i="7"/>
  <c r="J28" i="7"/>
  <c r="J27" i="7"/>
  <c r="J26" i="7"/>
  <c r="J25" i="7"/>
  <c r="J24" i="7"/>
  <c r="J23" i="7"/>
  <c r="J22" i="7"/>
  <c r="J21" i="7"/>
  <c r="J20" i="7"/>
  <c r="J19" i="7"/>
  <c r="J18" i="7"/>
  <c r="J15" i="7"/>
  <c r="J14" i="7"/>
  <c r="J13" i="7"/>
  <c r="J12" i="7"/>
  <c r="J11" i="7"/>
  <c r="J10" i="7"/>
  <c r="J9" i="7"/>
  <c r="J8" i="7"/>
  <c r="J7" i="7"/>
  <c r="J6" i="7"/>
  <c r="J5" i="7"/>
  <c r="J4" i="7"/>
  <c r="J3" i="7"/>
  <c r="J2" i="27"/>
  <c r="H4" i="9"/>
  <c r="H5" i="9"/>
  <c r="H6" i="9"/>
  <c r="H7" i="9"/>
  <c r="H8" i="9"/>
  <c r="H9" i="9"/>
  <c r="H10" i="9"/>
  <c r="F10" i="9" s="1"/>
  <c r="L10" i="9" s="1"/>
  <c r="H11" i="9"/>
  <c r="H3" i="9"/>
  <c r="M24" i="2"/>
  <c r="M25" i="2"/>
  <c r="M26" i="2"/>
  <c r="M27" i="2"/>
  <c r="M28" i="2"/>
  <c r="L28" i="2"/>
  <c r="M29" i="2"/>
  <c r="L29" i="2"/>
  <c r="M30" i="2"/>
  <c r="L30" i="2"/>
  <c r="M31" i="2"/>
  <c r="L31" i="2"/>
  <c r="M32" i="2"/>
  <c r="L32" i="2"/>
  <c r="M33" i="2"/>
  <c r="L33" i="2"/>
  <c r="M34" i="2"/>
  <c r="L34" i="2"/>
  <c r="M35" i="2"/>
  <c r="L35" i="2"/>
  <c r="M36" i="2"/>
  <c r="L36" i="2"/>
  <c r="M37" i="2"/>
  <c r="L37" i="2"/>
  <c r="M38" i="2"/>
  <c r="L38" i="2"/>
  <c r="M39" i="2"/>
  <c r="L39" i="2"/>
  <c r="M40" i="2"/>
  <c r="L40" i="2"/>
  <c r="M41" i="2"/>
  <c r="L41" i="2"/>
  <c r="M42" i="2"/>
  <c r="L42" i="2"/>
  <c r="M43" i="2"/>
  <c r="L43" i="2"/>
  <c r="M44" i="2"/>
  <c r="L44" i="2"/>
  <c r="M45" i="2"/>
  <c r="L45" i="2"/>
  <c r="M46" i="2"/>
  <c r="L46" i="2"/>
  <c r="M47" i="2"/>
  <c r="L47" i="2"/>
  <c r="M48" i="2"/>
  <c r="L48" i="2"/>
  <c r="M49" i="2"/>
  <c r="L49" i="2"/>
  <c r="M50" i="2"/>
  <c r="L50" i="2"/>
  <c r="H4" i="2"/>
  <c r="H5" i="2"/>
  <c r="H6" i="2"/>
  <c r="F6" i="2" s="1"/>
  <c r="H7" i="2"/>
  <c r="F7" i="2" s="1"/>
  <c r="H8" i="2"/>
  <c r="F8" i="2"/>
  <c r="H9" i="2"/>
  <c r="H10" i="2"/>
  <c r="F10" i="2"/>
  <c r="L10" i="2" s="1"/>
  <c r="M10" i="2" s="1"/>
  <c r="H11" i="2"/>
  <c r="F11" i="2" s="1"/>
  <c r="H12" i="2"/>
  <c r="F12" i="2" s="1"/>
  <c r="H13" i="2"/>
  <c r="F13" i="2" s="1"/>
  <c r="H14" i="2"/>
  <c r="F14" i="2" s="1"/>
  <c r="H15" i="2"/>
  <c r="F15" i="2" s="1"/>
  <c r="H17" i="2"/>
  <c r="F17" i="2" s="1"/>
  <c r="H18" i="2"/>
  <c r="F18" i="2"/>
  <c r="L18" i="2" s="1"/>
  <c r="H3" i="2"/>
  <c r="F3" i="2"/>
  <c r="M3" i="2"/>
  <c r="L9" i="2"/>
  <c r="M9" i="2" s="1"/>
  <c r="F9" i="2"/>
  <c r="F5" i="2"/>
  <c r="F4" i="2"/>
  <c r="G4" i="23"/>
  <c r="E4" i="23"/>
  <c r="H3" i="5"/>
  <c r="H4" i="5"/>
  <c r="H5" i="5"/>
  <c r="F5" i="5" s="1"/>
  <c r="H2" i="5"/>
  <c r="H315" i="23"/>
  <c r="I315" i="23"/>
  <c r="H316" i="23"/>
  <c r="I316" i="23"/>
  <c r="M20" i="37"/>
  <c r="E51" i="1" s="1"/>
  <c r="G20" i="37"/>
  <c r="K7" i="37"/>
  <c r="H7" i="37"/>
  <c r="F7" i="37"/>
  <c r="K6" i="37"/>
  <c r="H6" i="37"/>
  <c r="F6" i="37" s="1"/>
  <c r="L6" i="37" s="1"/>
  <c r="K5" i="37"/>
  <c r="H5" i="37"/>
  <c r="F5" i="37" s="1"/>
  <c r="L5" i="37" s="1"/>
  <c r="K4" i="37"/>
  <c r="H4" i="37"/>
  <c r="F4" i="37" s="1"/>
  <c r="K3" i="37"/>
  <c r="H3" i="37"/>
  <c r="F3" i="37" s="1"/>
  <c r="K2" i="37"/>
  <c r="H2" i="37"/>
  <c r="F2" i="37" s="1"/>
  <c r="H311" i="23"/>
  <c r="I311" i="23"/>
  <c r="H312" i="23"/>
  <c r="I312" i="23"/>
  <c r="H313" i="23"/>
  <c r="I313" i="23"/>
  <c r="H314" i="23"/>
  <c r="I314" i="23"/>
  <c r="F80" i="4"/>
  <c r="L80" i="4" s="1"/>
  <c r="K80" i="4"/>
  <c r="F81" i="4"/>
  <c r="L81" i="4" s="1"/>
  <c r="K81" i="4"/>
  <c r="F82" i="4"/>
  <c r="L82" i="4" s="1"/>
  <c r="K82" i="4"/>
  <c r="F83" i="4"/>
  <c r="K83" i="4"/>
  <c r="F84" i="4"/>
  <c r="L84" i="4" s="1"/>
  <c r="K84" i="4"/>
  <c r="F85" i="4"/>
  <c r="L85" i="4" s="1"/>
  <c r="K85" i="4"/>
  <c r="F86" i="4"/>
  <c r="K86" i="4"/>
  <c r="F87" i="4"/>
  <c r="L87" i="4" s="1"/>
  <c r="K87" i="4"/>
  <c r="F72" i="4"/>
  <c r="K72" i="4"/>
  <c r="L72" i="4" s="1"/>
  <c r="F73" i="4"/>
  <c r="K73" i="4"/>
  <c r="F74" i="4"/>
  <c r="L74" i="4" s="1"/>
  <c r="K74" i="4"/>
  <c r="F75" i="4"/>
  <c r="L75" i="4" s="1"/>
  <c r="K75" i="4"/>
  <c r="F76" i="4"/>
  <c r="L76" i="4"/>
  <c r="K76" i="4"/>
  <c r="F77" i="4"/>
  <c r="K77" i="4"/>
  <c r="F78" i="4"/>
  <c r="L78" i="4" s="1"/>
  <c r="K78" i="4"/>
  <c r="F79" i="4"/>
  <c r="K79" i="4"/>
  <c r="L73" i="4"/>
  <c r="L86" i="4"/>
  <c r="E23" i="1"/>
  <c r="M13" i="36"/>
  <c r="G13" i="36"/>
  <c r="J11" i="36"/>
  <c r="J10" i="36"/>
  <c r="J9" i="36"/>
  <c r="K8" i="36"/>
  <c r="J8" i="36"/>
  <c r="H8" i="36"/>
  <c r="F8" i="36"/>
  <c r="L8" i="36"/>
  <c r="K7" i="36"/>
  <c r="J7" i="36"/>
  <c r="H7" i="36"/>
  <c r="F7" i="36"/>
  <c r="L7" i="36"/>
  <c r="K6" i="36"/>
  <c r="J6" i="36"/>
  <c r="H6" i="36"/>
  <c r="F6" i="36"/>
  <c r="L6" i="36"/>
  <c r="K5" i="36"/>
  <c r="J5" i="36"/>
  <c r="H5" i="36"/>
  <c r="F5" i="36"/>
  <c r="L5" i="36"/>
  <c r="K4" i="36"/>
  <c r="J4" i="36"/>
  <c r="H4" i="36"/>
  <c r="F4" i="36"/>
  <c r="L4" i="36"/>
  <c r="K3" i="36"/>
  <c r="J3" i="36"/>
  <c r="H3" i="36"/>
  <c r="F3" i="36"/>
  <c r="L3" i="36"/>
  <c r="K2" i="36"/>
  <c r="K13" i="36"/>
  <c r="J2" i="36"/>
  <c r="H2" i="36"/>
  <c r="F2" i="36"/>
  <c r="F13" i="36"/>
  <c r="B23" i="1"/>
  <c r="L2" i="36"/>
  <c r="L13" i="36"/>
  <c r="D23" i="1"/>
  <c r="H13" i="36"/>
  <c r="C23" i="1"/>
  <c r="H308" i="23"/>
  <c r="I308" i="23"/>
  <c r="H307" i="23"/>
  <c r="I307" i="23"/>
  <c r="H306" i="23"/>
  <c r="I306" i="23"/>
  <c r="H305" i="23"/>
  <c r="I305" i="23"/>
  <c r="H304" i="23"/>
  <c r="I304" i="23"/>
  <c r="H303" i="23"/>
  <c r="I303" i="23"/>
  <c r="H302" i="23"/>
  <c r="I302" i="23"/>
  <c r="H301" i="23"/>
  <c r="I301" i="23"/>
  <c r="H300" i="23"/>
  <c r="I300" i="23"/>
  <c r="H299" i="23"/>
  <c r="I299" i="23"/>
  <c r="H298" i="23"/>
  <c r="I298" i="23"/>
  <c r="H297" i="23"/>
  <c r="I297" i="23"/>
  <c r="H296" i="23"/>
  <c r="I296" i="23"/>
  <c r="H295" i="23"/>
  <c r="I295" i="23"/>
  <c r="K13" i="12"/>
  <c r="F13" i="12"/>
  <c r="L13" i="12" s="1"/>
  <c r="H287" i="23"/>
  <c r="I287" i="23"/>
  <c r="H288" i="23"/>
  <c r="H289" i="23"/>
  <c r="H290" i="23"/>
  <c r="H291" i="23"/>
  <c r="I291" i="23"/>
  <c r="I290" i="23"/>
  <c r="I289" i="23"/>
  <c r="I288" i="23"/>
  <c r="H292" i="23"/>
  <c r="I292" i="23"/>
  <c r="H293" i="23"/>
  <c r="I293" i="23"/>
  <c r="H294" i="23"/>
  <c r="I294" i="23"/>
  <c r="M13" i="35"/>
  <c r="E13" i="1"/>
  <c r="G13" i="35"/>
  <c r="J11" i="35"/>
  <c r="J10" i="35"/>
  <c r="J9" i="35"/>
  <c r="K8" i="35"/>
  <c r="J8" i="35"/>
  <c r="H8" i="35"/>
  <c r="F8" i="35"/>
  <c r="L8" i="35"/>
  <c r="K7" i="35"/>
  <c r="J7" i="35"/>
  <c r="H7" i="35"/>
  <c r="F7" i="35"/>
  <c r="L7" i="35"/>
  <c r="K6" i="35"/>
  <c r="J6" i="35"/>
  <c r="H6" i="35"/>
  <c r="F6" i="35"/>
  <c r="L6" i="35"/>
  <c r="K5" i="35"/>
  <c r="J5" i="35"/>
  <c r="H5" i="35"/>
  <c r="F5" i="35"/>
  <c r="L5" i="35"/>
  <c r="K4" i="35"/>
  <c r="J4" i="35"/>
  <c r="H4" i="35"/>
  <c r="F4" i="35"/>
  <c r="L4" i="35"/>
  <c r="K3" i="35"/>
  <c r="J3" i="35"/>
  <c r="H3" i="35"/>
  <c r="F3" i="35"/>
  <c r="L3" i="35"/>
  <c r="K2" i="35"/>
  <c r="J2" i="35"/>
  <c r="H2" i="35"/>
  <c r="F2" i="35"/>
  <c r="L2" i="35"/>
  <c r="K13" i="35"/>
  <c r="L13" i="35"/>
  <c r="D13" i="1"/>
  <c r="F13" i="35"/>
  <c r="B13" i="1"/>
  <c r="H13" i="35"/>
  <c r="C13" i="1"/>
  <c r="H278" i="23"/>
  <c r="I278" i="23"/>
  <c r="H279" i="23"/>
  <c r="I279" i="23"/>
  <c r="H280" i="23"/>
  <c r="I280" i="23"/>
  <c r="H281" i="23"/>
  <c r="I281" i="23"/>
  <c r="H282" i="23"/>
  <c r="I282" i="23"/>
  <c r="H283" i="23"/>
  <c r="I283" i="23"/>
  <c r="H284" i="23"/>
  <c r="I284" i="23"/>
  <c r="H285" i="23"/>
  <c r="I285" i="23"/>
  <c r="H286" i="23"/>
  <c r="I286" i="23"/>
  <c r="L15" i="22"/>
  <c r="K12" i="22"/>
  <c r="K13" i="22"/>
  <c r="K14" i="22"/>
  <c r="K15" i="22"/>
  <c r="H12" i="22"/>
  <c r="H13" i="22"/>
  <c r="F13" i="22"/>
  <c r="L13" i="22"/>
  <c r="H14" i="22"/>
  <c r="H15" i="22"/>
  <c r="F15" i="22"/>
  <c r="F12" i="22"/>
  <c r="L12" i="22"/>
  <c r="F14" i="22"/>
  <c r="L14" i="22"/>
  <c r="K3" i="28"/>
  <c r="K4" i="28"/>
  <c r="K5" i="28"/>
  <c r="K6" i="28"/>
  <c r="K9" i="28"/>
  <c r="K10" i="28"/>
  <c r="K11" i="28"/>
  <c r="H3" i="28"/>
  <c r="F3" i="28"/>
  <c r="L3" i="28" s="1"/>
  <c r="H4" i="28"/>
  <c r="H5" i="28"/>
  <c r="F5" i="28" s="1"/>
  <c r="L5" i="28" s="1"/>
  <c r="H6" i="28"/>
  <c r="F6" i="28" s="1"/>
  <c r="L6" i="28" s="1"/>
  <c r="F9" i="28"/>
  <c r="F4" i="28"/>
  <c r="H3" i="34"/>
  <c r="H4" i="34"/>
  <c r="F4" i="34"/>
  <c r="L4" i="34"/>
  <c r="H5" i="34"/>
  <c r="F5" i="34"/>
  <c r="L5" i="34"/>
  <c r="H6" i="34"/>
  <c r="F6" i="34"/>
  <c r="L6" i="34"/>
  <c r="H7" i="34"/>
  <c r="F7" i="34"/>
  <c r="L7" i="34"/>
  <c r="H8" i="34"/>
  <c r="H9" i="34"/>
  <c r="H10" i="34"/>
  <c r="F10" i="34"/>
  <c r="L10" i="34"/>
  <c r="H11" i="34"/>
  <c r="H12" i="34"/>
  <c r="H13" i="34"/>
  <c r="H2" i="34"/>
  <c r="L12" i="34"/>
  <c r="K3" i="34"/>
  <c r="K4" i="34"/>
  <c r="K5" i="34"/>
  <c r="K6" i="34"/>
  <c r="K7" i="34"/>
  <c r="K8" i="34"/>
  <c r="K9" i="34"/>
  <c r="K10" i="34"/>
  <c r="K11" i="34"/>
  <c r="K12" i="34"/>
  <c r="K13" i="34"/>
  <c r="F9" i="34"/>
  <c r="L9" i="34"/>
  <c r="F13" i="34"/>
  <c r="L13" i="34"/>
  <c r="F3" i="34"/>
  <c r="F8" i="34"/>
  <c r="L8" i="34"/>
  <c r="F11" i="34"/>
  <c r="L11" i="34"/>
  <c r="F12" i="34"/>
  <c r="M15" i="34"/>
  <c r="E39" i="1"/>
  <c r="G15" i="34"/>
  <c r="K2" i="34"/>
  <c r="L3" i="34"/>
  <c r="H15" i="34"/>
  <c r="C39" i="1"/>
  <c r="F2" i="34"/>
  <c r="L2" i="34"/>
  <c r="L15" i="34"/>
  <c r="D39" i="1"/>
  <c r="K15" i="34"/>
  <c r="N18" i="34"/>
  <c r="N19" i="34"/>
  <c r="M16" i="33"/>
  <c r="E40" i="1" s="1"/>
  <c r="G16" i="33"/>
  <c r="J14" i="33"/>
  <c r="J13" i="33"/>
  <c r="J10" i="33"/>
  <c r="J9" i="33"/>
  <c r="J8" i="33"/>
  <c r="J7" i="33"/>
  <c r="J6" i="33"/>
  <c r="J4" i="33"/>
  <c r="J3" i="33"/>
  <c r="K2" i="33"/>
  <c r="J2" i="33"/>
  <c r="H2" i="33"/>
  <c r="F2" i="33" s="1"/>
  <c r="L2" i="33" s="1"/>
  <c r="I263" i="23"/>
  <c r="H262" i="23"/>
  <c r="H263" i="23"/>
  <c r="H264" i="23"/>
  <c r="H265" i="23"/>
  <c r="I265" i="23"/>
  <c r="H266" i="23"/>
  <c r="I266" i="23"/>
  <c r="H267" i="23"/>
  <c r="I267" i="23"/>
  <c r="H268" i="23"/>
  <c r="I268" i="23"/>
  <c r="H269" i="23"/>
  <c r="I269" i="23"/>
  <c r="H270" i="23"/>
  <c r="I270" i="23"/>
  <c r="H271" i="23"/>
  <c r="I271" i="23"/>
  <c r="H272" i="23"/>
  <c r="I272" i="23"/>
  <c r="H273" i="23"/>
  <c r="I273" i="23"/>
  <c r="H274" i="23"/>
  <c r="I274" i="23"/>
  <c r="H275" i="23"/>
  <c r="I275" i="23"/>
  <c r="H276" i="23"/>
  <c r="I276" i="23"/>
  <c r="H277" i="23"/>
  <c r="I277" i="23"/>
  <c r="I262" i="23"/>
  <c r="I264" i="23"/>
  <c r="F15" i="34"/>
  <c r="B39" i="1"/>
  <c r="J2" i="32"/>
  <c r="M13" i="32"/>
  <c r="E6" i="1"/>
  <c r="G13" i="32"/>
  <c r="J11" i="32"/>
  <c r="J10" i="32"/>
  <c r="J9" i="32"/>
  <c r="K8" i="32"/>
  <c r="J8" i="32"/>
  <c r="H8" i="32"/>
  <c r="F8" i="32"/>
  <c r="L8" i="32"/>
  <c r="K7" i="32"/>
  <c r="J7" i="32"/>
  <c r="H7" i="32"/>
  <c r="F7" i="32"/>
  <c r="L7" i="32"/>
  <c r="K6" i="32"/>
  <c r="J6" i="32"/>
  <c r="H6" i="32"/>
  <c r="F6" i="32"/>
  <c r="L6" i="32"/>
  <c r="K5" i="32"/>
  <c r="J5" i="32"/>
  <c r="H5" i="32"/>
  <c r="F5" i="32"/>
  <c r="L5" i="32"/>
  <c r="K4" i="32"/>
  <c r="J4" i="32"/>
  <c r="H4" i="32"/>
  <c r="F4" i="32"/>
  <c r="L4" i="32"/>
  <c r="K3" i="32"/>
  <c r="J3" i="32"/>
  <c r="H3" i="32"/>
  <c r="F3" i="32"/>
  <c r="L3" i="32"/>
  <c r="K2" i="32"/>
  <c r="K13" i="32"/>
  <c r="H2" i="32"/>
  <c r="F2" i="32"/>
  <c r="L2" i="32"/>
  <c r="L13" i="32"/>
  <c r="D6" i="1"/>
  <c r="F13" i="32"/>
  <c r="B6" i="1"/>
  <c r="H13" i="32"/>
  <c r="C6" i="1"/>
  <c r="E10" i="1"/>
  <c r="M13" i="31"/>
  <c r="G13" i="31"/>
  <c r="J11" i="31"/>
  <c r="J10" i="31"/>
  <c r="J9" i="31"/>
  <c r="K8" i="31"/>
  <c r="J8" i="31"/>
  <c r="H8" i="31"/>
  <c r="F8" i="31"/>
  <c r="L8" i="31"/>
  <c r="K7" i="31"/>
  <c r="J7" i="31"/>
  <c r="H7" i="31"/>
  <c r="F7" i="31"/>
  <c r="L7" i="31"/>
  <c r="K6" i="31"/>
  <c r="J6" i="31"/>
  <c r="H6" i="31"/>
  <c r="F6" i="31"/>
  <c r="L6" i="31"/>
  <c r="K5" i="31"/>
  <c r="J5" i="31"/>
  <c r="H5" i="31"/>
  <c r="F5" i="31"/>
  <c r="L5" i="31"/>
  <c r="K4" i="31"/>
  <c r="J4" i="31"/>
  <c r="H4" i="31"/>
  <c r="F4" i="31"/>
  <c r="L4" i="31"/>
  <c r="K3" i="31"/>
  <c r="J3" i="31"/>
  <c r="H3" i="31"/>
  <c r="F3" i="31"/>
  <c r="L3" i="31"/>
  <c r="K2" i="31"/>
  <c r="H2" i="31"/>
  <c r="H13" i="31"/>
  <c r="C10" i="1"/>
  <c r="K13" i="31"/>
  <c r="F2" i="31"/>
  <c r="J11" i="30"/>
  <c r="J10" i="30"/>
  <c r="J9" i="30"/>
  <c r="J8" i="30"/>
  <c r="J5" i="30"/>
  <c r="J4" i="30"/>
  <c r="J3" i="30"/>
  <c r="J2" i="30"/>
  <c r="M13" i="30"/>
  <c r="E5" i="1" s="1"/>
  <c r="G13" i="30"/>
  <c r="K8" i="30"/>
  <c r="F8" i="30"/>
  <c r="K5" i="30"/>
  <c r="H5" i="30"/>
  <c r="F5" i="30"/>
  <c r="L5" i="30"/>
  <c r="K4" i="30"/>
  <c r="H4" i="30"/>
  <c r="F4" i="30"/>
  <c r="L4" i="30"/>
  <c r="K3" i="30"/>
  <c r="H3" i="30"/>
  <c r="F3" i="30"/>
  <c r="L3" i="30"/>
  <c r="K2" i="30"/>
  <c r="H2" i="30"/>
  <c r="F2" i="30"/>
  <c r="L2" i="30"/>
  <c r="L2" i="31"/>
  <c r="L13" i="31"/>
  <c r="D10" i="1"/>
  <c r="F10" i="1" s="1"/>
  <c r="F13" i="31"/>
  <c r="B10" i="1"/>
  <c r="K13" i="30"/>
  <c r="H13" i="30"/>
  <c r="C5" i="1" s="1"/>
  <c r="K62" i="7"/>
  <c r="K63" i="7"/>
  <c r="K64" i="7"/>
  <c r="K65" i="7"/>
  <c r="K66" i="7"/>
  <c r="K67" i="7"/>
  <c r="K68" i="7"/>
  <c r="F62" i="7"/>
  <c r="L62" i="7" s="1"/>
  <c r="F63" i="7"/>
  <c r="F65" i="7"/>
  <c r="L65" i="7" s="1"/>
  <c r="F64" i="7"/>
  <c r="L64" i="7" s="1"/>
  <c r="F67" i="7"/>
  <c r="L7" i="29"/>
  <c r="K3" i="29"/>
  <c r="K5" i="29"/>
  <c r="K6" i="29"/>
  <c r="K7" i="29"/>
  <c r="K8" i="29"/>
  <c r="H3" i="29"/>
  <c r="F3" i="29"/>
  <c r="L3" i="29"/>
  <c r="H14" i="29"/>
  <c r="C11" i="1" s="1"/>
  <c r="F6" i="29"/>
  <c r="L6" i="29" s="1"/>
  <c r="F8" i="29"/>
  <c r="L8" i="29" s="1"/>
  <c r="F5" i="29"/>
  <c r="L5" i="29" s="1"/>
  <c r="F7" i="29"/>
  <c r="J3" i="29"/>
  <c r="J5" i="29"/>
  <c r="J6" i="29"/>
  <c r="J7" i="29"/>
  <c r="J8" i="29"/>
  <c r="J9" i="29"/>
  <c r="J10" i="29"/>
  <c r="J11" i="29"/>
  <c r="J12" i="29"/>
  <c r="K2" i="29"/>
  <c r="H2" i="29"/>
  <c r="F2" i="29"/>
  <c r="L2" i="29"/>
  <c r="M14" i="29"/>
  <c r="E11" i="1" s="1"/>
  <c r="G14" i="29"/>
  <c r="K14" i="29"/>
  <c r="J2" i="28"/>
  <c r="M19" i="28"/>
  <c r="E49" i="1" s="1"/>
  <c r="G19" i="28"/>
  <c r="K17" i="28"/>
  <c r="F17" i="28"/>
  <c r="L17" i="28" s="1"/>
  <c r="K16" i="28"/>
  <c r="F16" i="28"/>
  <c r="K15" i="28"/>
  <c r="F15" i="28"/>
  <c r="K14" i="28"/>
  <c r="F14" i="28"/>
  <c r="K13" i="28"/>
  <c r="F13" i="28"/>
  <c r="L13" i="28" s="1"/>
  <c r="K12" i="28"/>
  <c r="F12" i="28"/>
  <c r="F11" i="28"/>
  <c r="F10" i="28"/>
  <c r="K2" i="28"/>
  <c r="K19" i="28" s="1"/>
  <c r="H2" i="28"/>
  <c r="F2" i="28" s="1"/>
  <c r="H202" i="23"/>
  <c r="I202" i="23"/>
  <c r="K39" i="4"/>
  <c r="K40" i="4"/>
  <c r="K41" i="4"/>
  <c r="K42" i="4"/>
  <c r="K43" i="4"/>
  <c r="K44" i="4"/>
  <c r="L44" i="4" s="1"/>
  <c r="K45" i="4"/>
  <c r="K46" i="4"/>
  <c r="K47" i="4"/>
  <c r="K48" i="4"/>
  <c r="K49" i="4"/>
  <c r="K50" i="4"/>
  <c r="K51" i="4"/>
  <c r="K52" i="4"/>
  <c r="K53" i="4"/>
  <c r="K54" i="4"/>
  <c r="K55" i="4"/>
  <c r="K56" i="4"/>
  <c r="K57" i="4"/>
  <c r="K58" i="4"/>
  <c r="K59" i="4"/>
  <c r="K60" i="4"/>
  <c r="K61" i="4"/>
  <c r="K62" i="4"/>
  <c r="K63" i="4"/>
  <c r="K64" i="4"/>
  <c r="K65" i="4"/>
  <c r="K66" i="4"/>
  <c r="K67" i="4"/>
  <c r="K68" i="4"/>
  <c r="K69" i="4"/>
  <c r="K70" i="4"/>
  <c r="K71" i="4"/>
  <c r="K3" i="27"/>
  <c r="K4" i="27"/>
  <c r="K7" i="27"/>
  <c r="K8" i="27"/>
  <c r="K9" i="27"/>
  <c r="K10" i="27"/>
  <c r="K11" i="27"/>
  <c r="K12" i="27"/>
  <c r="K13" i="27"/>
  <c r="K14" i="27"/>
  <c r="K15" i="27"/>
  <c r="F9" i="27"/>
  <c r="L9" i="27" s="1"/>
  <c r="H3" i="27"/>
  <c r="F3" i="27" s="1"/>
  <c r="L3" i="27" s="1"/>
  <c r="H4" i="27"/>
  <c r="F4" i="27"/>
  <c r="F7" i="27"/>
  <c r="F8" i="27"/>
  <c r="F10" i="27"/>
  <c r="L10" i="27" s="1"/>
  <c r="F11" i="27"/>
  <c r="L11" i="27" s="1"/>
  <c r="F12" i="27"/>
  <c r="F13" i="27"/>
  <c r="L13" i="27" s="1"/>
  <c r="F14" i="27"/>
  <c r="L14" i="27" s="1"/>
  <c r="F15" i="27"/>
  <c r="L15" i="27" s="1"/>
  <c r="K2" i="27"/>
  <c r="H2" i="27"/>
  <c r="F2" i="27"/>
  <c r="L2" i="27"/>
  <c r="M17" i="27"/>
  <c r="E17" i="1" s="1"/>
  <c r="G17" i="27"/>
  <c r="K52" i="7"/>
  <c r="K53" i="7"/>
  <c r="K54" i="7"/>
  <c r="K55" i="7"/>
  <c r="K56" i="7"/>
  <c r="K57" i="7"/>
  <c r="K58" i="7"/>
  <c r="K59" i="7"/>
  <c r="K60" i="7"/>
  <c r="K61" i="7"/>
  <c r="F53" i="7"/>
  <c r="F55" i="7"/>
  <c r="L55" i="7" s="1"/>
  <c r="F56" i="7"/>
  <c r="L56" i="7" s="1"/>
  <c r="F59" i="7"/>
  <c r="F60" i="7"/>
  <c r="L60" i="7" s="1"/>
  <c r="F52" i="7"/>
  <c r="L52" i="7" s="1"/>
  <c r="F57" i="7"/>
  <c r="F58" i="7"/>
  <c r="L58" i="7" s="1"/>
  <c r="F61" i="7"/>
  <c r="L61" i="7" s="1"/>
  <c r="K51" i="7"/>
  <c r="F51" i="7"/>
  <c r="L51" i="7" s="1"/>
  <c r="K50" i="7"/>
  <c r="L11" i="21"/>
  <c r="L8" i="21"/>
  <c r="L7" i="21"/>
  <c r="L6" i="21"/>
  <c r="L5" i="21"/>
  <c r="L4" i="21"/>
  <c r="F8" i="21"/>
  <c r="F7" i="21"/>
  <c r="F6" i="21"/>
  <c r="F5" i="21"/>
  <c r="F4" i="21"/>
  <c r="M4" i="21"/>
  <c r="M6" i="21"/>
  <c r="M5" i="21"/>
  <c r="M11" i="21"/>
  <c r="M7" i="21"/>
  <c r="M8" i="21"/>
  <c r="H4" i="20"/>
  <c r="H5" i="20"/>
  <c r="H6" i="20"/>
  <c r="H7" i="20"/>
  <c r="H8" i="20"/>
  <c r="H9" i="20"/>
  <c r="H10" i="20"/>
  <c r="H11" i="20"/>
  <c r="H12" i="20"/>
  <c r="H13" i="20"/>
  <c r="H3" i="20"/>
  <c r="K5" i="22"/>
  <c r="H3" i="22"/>
  <c r="F3" i="22"/>
  <c r="K3" i="22"/>
  <c r="K4" i="22"/>
  <c r="K6" i="22"/>
  <c r="K7" i="22"/>
  <c r="K8" i="22"/>
  <c r="K9" i="22"/>
  <c r="K10" i="22"/>
  <c r="K11" i="22"/>
  <c r="H4" i="22"/>
  <c r="F4" i="22"/>
  <c r="H5" i="22"/>
  <c r="F5" i="22"/>
  <c r="L5" i="22"/>
  <c r="H6" i="22"/>
  <c r="F6" i="22"/>
  <c r="L6" i="22"/>
  <c r="H7" i="22"/>
  <c r="F7" i="22"/>
  <c r="H8" i="22"/>
  <c r="F8" i="22"/>
  <c r="H9" i="22"/>
  <c r="F9" i="22"/>
  <c r="L9" i="22"/>
  <c r="H10" i="22"/>
  <c r="F10" i="22"/>
  <c r="L10" i="22"/>
  <c r="H11" i="22"/>
  <c r="F11" i="22"/>
  <c r="L11" i="22"/>
  <c r="L4" i="22"/>
  <c r="L3" i="22"/>
  <c r="L8" i="22"/>
  <c r="L7" i="22"/>
  <c r="M24" i="6"/>
  <c r="M26" i="6" s="1"/>
  <c r="M23" i="26"/>
  <c r="E7" i="1" s="1"/>
  <c r="G23" i="26"/>
  <c r="K21" i="26"/>
  <c r="L21" i="26"/>
  <c r="K20" i="26"/>
  <c r="L20" i="26"/>
  <c r="K19" i="26"/>
  <c r="L19" i="26"/>
  <c r="K18" i="26"/>
  <c r="L18" i="26"/>
  <c r="K17" i="26"/>
  <c r="L17" i="26"/>
  <c r="K16" i="26"/>
  <c r="L16" i="26"/>
  <c r="K15" i="26"/>
  <c r="L15" i="26"/>
  <c r="K14" i="26"/>
  <c r="L14" i="26"/>
  <c r="K13" i="26"/>
  <c r="L13" i="26"/>
  <c r="K12" i="26"/>
  <c r="L12" i="26"/>
  <c r="K11" i="26"/>
  <c r="L11" i="26"/>
  <c r="K10" i="26"/>
  <c r="L10" i="26"/>
  <c r="M14" i="25"/>
  <c r="E42" i="1" s="1"/>
  <c r="G14" i="25"/>
  <c r="K10" i="25"/>
  <c r="F10" i="25"/>
  <c r="L10" i="25"/>
  <c r="K9" i="25"/>
  <c r="F9" i="25"/>
  <c r="L9" i="25" s="1"/>
  <c r="K8" i="25"/>
  <c r="F8" i="25"/>
  <c r="L8" i="25"/>
  <c r="K7" i="25"/>
  <c r="F7" i="25"/>
  <c r="L7" i="25" s="1"/>
  <c r="K6" i="25"/>
  <c r="F6" i="25"/>
  <c r="L6" i="25"/>
  <c r="K5" i="25"/>
  <c r="F5" i="25"/>
  <c r="L5" i="25" s="1"/>
  <c r="K4" i="25"/>
  <c r="F4" i="25"/>
  <c r="L4" i="25" s="1"/>
  <c r="K3" i="25"/>
  <c r="F3" i="25"/>
  <c r="L3" i="25" s="1"/>
  <c r="K2" i="25"/>
  <c r="J2" i="25"/>
  <c r="H14" i="25"/>
  <c r="C42" i="1" s="1"/>
  <c r="E36" i="1"/>
  <c r="M14" i="24"/>
  <c r="G14" i="24"/>
  <c r="L10" i="24"/>
  <c r="K10" i="24"/>
  <c r="H10" i="24"/>
  <c r="F10" i="24"/>
  <c r="L9" i="24"/>
  <c r="K9" i="24"/>
  <c r="H9" i="24"/>
  <c r="F9" i="24"/>
  <c r="L8" i="24"/>
  <c r="K8" i="24"/>
  <c r="H8" i="24"/>
  <c r="F8" i="24"/>
  <c r="L7" i="24"/>
  <c r="K7" i="24"/>
  <c r="H7" i="24"/>
  <c r="F7" i="24"/>
  <c r="L6" i="24"/>
  <c r="K6" i="24"/>
  <c r="H6" i="24"/>
  <c r="F6" i="24"/>
  <c r="L5" i="24"/>
  <c r="K5" i="24"/>
  <c r="H5" i="24"/>
  <c r="F5" i="24"/>
  <c r="L4" i="24"/>
  <c r="K4" i="24"/>
  <c r="H4" i="24"/>
  <c r="F4" i="24"/>
  <c r="L3" i="24"/>
  <c r="K3" i="24"/>
  <c r="H3" i="24"/>
  <c r="F3" i="24"/>
  <c r="K2" i="24"/>
  <c r="K14" i="24"/>
  <c r="J2" i="24"/>
  <c r="H2" i="24"/>
  <c r="H14" i="24"/>
  <c r="C36" i="1"/>
  <c r="F2" i="24"/>
  <c r="L2" i="24"/>
  <c r="L14" i="24"/>
  <c r="F14" i="24"/>
  <c r="B36" i="1"/>
  <c r="N14" i="24"/>
  <c r="D36" i="1"/>
  <c r="M2" i="7"/>
  <c r="E16" i="1" s="1"/>
  <c r="G2" i="7"/>
  <c r="I74" i="1"/>
  <c r="I72" i="1"/>
  <c r="I70" i="1"/>
  <c r="I68" i="1"/>
  <c r="I66" i="1"/>
  <c r="H310" i="23"/>
  <c r="I310" i="23"/>
  <c r="H309" i="23"/>
  <c r="I309" i="23"/>
  <c r="H261" i="23"/>
  <c r="I261" i="23"/>
  <c r="H260" i="23"/>
  <c r="I260" i="23"/>
  <c r="H259" i="23"/>
  <c r="I259" i="23"/>
  <c r="H258" i="23"/>
  <c r="I258" i="23"/>
  <c r="H257" i="23"/>
  <c r="I257" i="23"/>
  <c r="H256" i="23"/>
  <c r="I256" i="23"/>
  <c r="H255" i="23"/>
  <c r="I255" i="23"/>
  <c r="H254" i="23"/>
  <c r="I254" i="23"/>
  <c r="H253" i="23"/>
  <c r="I253" i="23"/>
  <c r="H252" i="23"/>
  <c r="I252" i="23"/>
  <c r="H251" i="23"/>
  <c r="I251" i="23"/>
  <c r="H250" i="23"/>
  <c r="I250" i="23"/>
  <c r="H249" i="23"/>
  <c r="I249" i="23"/>
  <c r="H248" i="23"/>
  <c r="I248" i="23"/>
  <c r="H247" i="23"/>
  <c r="I247" i="23"/>
  <c r="H246" i="23"/>
  <c r="I246" i="23"/>
  <c r="H245" i="23"/>
  <c r="I245" i="23"/>
  <c r="H244" i="23"/>
  <c r="I244" i="23"/>
  <c r="H243" i="23"/>
  <c r="I243" i="23"/>
  <c r="H242" i="23"/>
  <c r="I242" i="23"/>
  <c r="H241" i="23"/>
  <c r="I241" i="23"/>
  <c r="H240" i="23"/>
  <c r="I240" i="23"/>
  <c r="H239" i="23"/>
  <c r="I239" i="23"/>
  <c r="H238" i="23"/>
  <c r="I238" i="23"/>
  <c r="H237" i="23"/>
  <c r="I237" i="23"/>
  <c r="H236" i="23"/>
  <c r="I236" i="23"/>
  <c r="H235" i="23"/>
  <c r="I235" i="23"/>
  <c r="H234" i="23"/>
  <c r="I234" i="23"/>
  <c r="H233" i="23"/>
  <c r="I233" i="23"/>
  <c r="H232" i="23"/>
  <c r="I232" i="23"/>
  <c r="H231" i="23"/>
  <c r="I231" i="23"/>
  <c r="H230" i="23"/>
  <c r="I230" i="23"/>
  <c r="H229" i="23"/>
  <c r="I229" i="23"/>
  <c r="H228" i="23"/>
  <c r="I228" i="23"/>
  <c r="H227" i="23"/>
  <c r="I227" i="23"/>
  <c r="H226" i="23"/>
  <c r="I226" i="23"/>
  <c r="H225" i="23"/>
  <c r="I225" i="23"/>
  <c r="H224" i="23"/>
  <c r="I224" i="23"/>
  <c r="H223" i="23"/>
  <c r="I223" i="23"/>
  <c r="H222" i="23"/>
  <c r="I222" i="23"/>
  <c r="H221" i="23"/>
  <c r="I221" i="23"/>
  <c r="H220" i="23"/>
  <c r="I220" i="23"/>
  <c r="H219" i="23"/>
  <c r="I219" i="23"/>
  <c r="H218" i="23"/>
  <c r="I218" i="23"/>
  <c r="H217" i="23"/>
  <c r="I217" i="23"/>
  <c r="H216" i="23"/>
  <c r="I216" i="23"/>
  <c r="H215" i="23"/>
  <c r="I215" i="23"/>
  <c r="H214" i="23"/>
  <c r="I214" i="23"/>
  <c r="H213" i="23"/>
  <c r="I213" i="23"/>
  <c r="H212" i="23"/>
  <c r="I212" i="23"/>
  <c r="H211" i="23"/>
  <c r="I211" i="23"/>
  <c r="H210" i="23"/>
  <c r="I210" i="23"/>
  <c r="H209" i="23"/>
  <c r="I209" i="23"/>
  <c r="H208" i="23"/>
  <c r="I208" i="23"/>
  <c r="H207" i="23"/>
  <c r="I207" i="23"/>
  <c r="H206" i="23"/>
  <c r="I206" i="23"/>
  <c r="H205" i="23"/>
  <c r="I205" i="23"/>
  <c r="H204" i="23"/>
  <c r="I204" i="23"/>
  <c r="H203" i="23"/>
  <c r="I203" i="23"/>
  <c r="H201" i="23"/>
  <c r="I201" i="23"/>
  <c r="H200" i="23"/>
  <c r="I200" i="23"/>
  <c r="H199" i="23"/>
  <c r="I199" i="23"/>
  <c r="H198" i="23"/>
  <c r="I198" i="23"/>
  <c r="H197" i="23"/>
  <c r="I197" i="23"/>
  <c r="H196" i="23"/>
  <c r="I196" i="23"/>
  <c r="H195" i="23"/>
  <c r="I195" i="23"/>
  <c r="H194" i="23"/>
  <c r="I194" i="23"/>
  <c r="H193" i="23"/>
  <c r="I193" i="23"/>
  <c r="H192" i="23"/>
  <c r="I192" i="23"/>
  <c r="H191" i="23"/>
  <c r="I191" i="23"/>
  <c r="H190" i="23"/>
  <c r="I190" i="23"/>
  <c r="H189" i="23"/>
  <c r="I189" i="23"/>
  <c r="H188" i="23"/>
  <c r="I188" i="23"/>
  <c r="H187" i="23"/>
  <c r="I187" i="23"/>
  <c r="H186" i="23"/>
  <c r="I186" i="23"/>
  <c r="H185" i="23"/>
  <c r="I185" i="23"/>
  <c r="H184" i="23"/>
  <c r="I184" i="23"/>
  <c r="H183" i="23"/>
  <c r="I183" i="23"/>
  <c r="H182" i="23"/>
  <c r="I182" i="23"/>
  <c r="H181" i="23"/>
  <c r="I181" i="23"/>
  <c r="H180" i="23"/>
  <c r="I180" i="23"/>
  <c r="H179" i="23"/>
  <c r="I179" i="23"/>
  <c r="H178" i="23"/>
  <c r="I178" i="23"/>
  <c r="H177" i="23"/>
  <c r="I177" i="23"/>
  <c r="H176" i="23"/>
  <c r="I176" i="23"/>
  <c r="H175" i="23"/>
  <c r="I175" i="23"/>
  <c r="H174" i="23"/>
  <c r="I174" i="23"/>
  <c r="H173" i="23"/>
  <c r="I173" i="23"/>
  <c r="H172" i="23"/>
  <c r="I172" i="23"/>
  <c r="H171" i="23"/>
  <c r="I171" i="23"/>
  <c r="H170" i="23"/>
  <c r="I170" i="23"/>
  <c r="H169" i="23"/>
  <c r="I169" i="23"/>
  <c r="H168" i="23"/>
  <c r="I168" i="23"/>
  <c r="H167" i="23"/>
  <c r="I167" i="23"/>
  <c r="H166" i="23"/>
  <c r="I166" i="23"/>
  <c r="H165" i="23"/>
  <c r="I165" i="23"/>
  <c r="H164" i="23"/>
  <c r="I164" i="23"/>
  <c r="H163" i="23"/>
  <c r="I163" i="23"/>
  <c r="H162" i="23"/>
  <c r="I162" i="23"/>
  <c r="H161" i="23"/>
  <c r="I161" i="23" s="1"/>
  <c r="H160" i="23"/>
  <c r="I160" i="23"/>
  <c r="H159" i="23"/>
  <c r="I159" i="23"/>
  <c r="H158" i="23"/>
  <c r="I158" i="23"/>
  <c r="H157" i="23"/>
  <c r="I157" i="23"/>
  <c r="H156" i="23"/>
  <c r="I156" i="23"/>
  <c r="H155" i="23"/>
  <c r="I155" i="23"/>
  <c r="H154" i="23"/>
  <c r="I154" i="23"/>
  <c r="H153" i="23"/>
  <c r="I153" i="23"/>
  <c r="H152" i="23"/>
  <c r="I152" i="23"/>
  <c r="H151" i="23"/>
  <c r="I151" i="23"/>
  <c r="H150" i="23"/>
  <c r="I150" i="23"/>
  <c r="H149" i="23"/>
  <c r="I149" i="23"/>
  <c r="H148" i="23"/>
  <c r="I148" i="23"/>
  <c r="H147" i="23"/>
  <c r="I147" i="23"/>
  <c r="H146" i="23"/>
  <c r="I146" i="23"/>
  <c r="H145" i="23"/>
  <c r="I145" i="23"/>
  <c r="H144" i="23"/>
  <c r="I144" i="23"/>
  <c r="H143" i="23"/>
  <c r="I143" i="23"/>
  <c r="H142" i="23"/>
  <c r="I142" i="23"/>
  <c r="H141" i="23"/>
  <c r="I141" i="23"/>
  <c r="H140" i="23"/>
  <c r="I140" i="23"/>
  <c r="H139" i="23"/>
  <c r="I139" i="23"/>
  <c r="H138" i="23"/>
  <c r="I138" i="23"/>
  <c r="H137" i="23"/>
  <c r="I137" i="23"/>
  <c r="H136" i="23"/>
  <c r="I136" i="23"/>
  <c r="H135" i="23"/>
  <c r="I135" i="23"/>
  <c r="H134" i="23"/>
  <c r="I134" i="23"/>
  <c r="H133" i="23"/>
  <c r="I133" i="23"/>
  <c r="H132" i="23"/>
  <c r="I132" i="23"/>
  <c r="H131" i="23"/>
  <c r="I131" i="23"/>
  <c r="H130" i="23"/>
  <c r="I130" i="23"/>
  <c r="H129" i="23"/>
  <c r="I129" i="23"/>
  <c r="H128" i="23"/>
  <c r="I128" i="23"/>
  <c r="H127" i="23"/>
  <c r="I127" i="23"/>
  <c r="H126" i="23"/>
  <c r="I126" i="23"/>
  <c r="H125" i="23"/>
  <c r="I125" i="23"/>
  <c r="H124" i="23"/>
  <c r="I124" i="23"/>
  <c r="H123" i="23"/>
  <c r="I123" i="23"/>
  <c r="H122" i="23"/>
  <c r="I122" i="23"/>
  <c r="H121" i="23"/>
  <c r="I121" i="23"/>
  <c r="H120" i="23"/>
  <c r="H118" i="23"/>
  <c r="I118" i="23"/>
  <c r="H117" i="23"/>
  <c r="I117" i="23"/>
  <c r="H115" i="23"/>
  <c r="H113" i="23"/>
  <c r="I113" i="23"/>
  <c r="H112" i="23"/>
  <c r="I111" i="23"/>
  <c r="I106" i="23"/>
  <c r="I102" i="23"/>
  <c r="I97" i="23"/>
  <c r="I96" i="23"/>
  <c r="I95" i="23"/>
  <c r="H94" i="23"/>
  <c r="H93" i="23"/>
  <c r="H91" i="23"/>
  <c r="I91" i="23"/>
  <c r="H90" i="23"/>
  <c r="H89" i="23"/>
  <c r="I88" i="23"/>
  <c r="H87" i="23"/>
  <c r="I87" i="23"/>
  <c r="H86" i="23"/>
  <c r="I86" i="23"/>
  <c r="H85" i="23"/>
  <c r="H84" i="23"/>
  <c r="I84" i="23"/>
  <c r="H82" i="23"/>
  <c r="I82" i="23"/>
  <c r="H81" i="23"/>
  <c r="H80" i="23"/>
  <c r="H79" i="23"/>
  <c r="H78" i="23"/>
  <c r="I78" i="23"/>
  <c r="H77" i="23"/>
  <c r="I77" i="23"/>
  <c r="H75" i="23"/>
  <c r="H73" i="23"/>
  <c r="H71" i="23"/>
  <c r="I71" i="23"/>
  <c r="H70" i="23"/>
  <c r="I70" i="23"/>
  <c r="H69" i="23"/>
  <c r="I69" i="23"/>
  <c r="H68" i="23"/>
  <c r="H67" i="23"/>
  <c r="H66" i="23"/>
  <c r="I66" i="23"/>
  <c r="H65" i="23"/>
  <c r="I65" i="23"/>
  <c r="H64" i="23"/>
  <c r="H63" i="23"/>
  <c r="I63" i="23"/>
  <c r="H61" i="23"/>
  <c r="H59" i="23"/>
  <c r="I59" i="23"/>
  <c r="H58" i="23"/>
  <c r="I58" i="23"/>
  <c r="H57" i="23"/>
  <c r="I57" i="23"/>
  <c r="H56" i="23"/>
  <c r="I56" i="23"/>
  <c r="H55" i="23"/>
  <c r="I55" i="23"/>
  <c r="H54" i="23"/>
  <c r="I54" i="23"/>
  <c r="H53" i="23"/>
  <c r="I53" i="23"/>
  <c r="H52" i="23"/>
  <c r="I52" i="23"/>
  <c r="H51" i="23"/>
  <c r="I51" i="23"/>
  <c r="H50" i="23"/>
  <c r="I50" i="23"/>
  <c r="H49" i="23"/>
  <c r="I49" i="23"/>
  <c r="H48" i="23"/>
  <c r="I48" i="23"/>
  <c r="H47" i="23"/>
  <c r="I47" i="23"/>
  <c r="H46" i="23"/>
  <c r="I46" i="23"/>
  <c r="H45" i="23"/>
  <c r="I45" i="23"/>
  <c r="H44" i="23"/>
  <c r="I44" i="23"/>
  <c r="H43" i="23"/>
  <c r="I43" i="23"/>
  <c r="H42" i="23"/>
  <c r="I42" i="23"/>
  <c r="I41" i="23"/>
  <c r="I40" i="23"/>
  <c r="I39" i="23"/>
  <c r="H38" i="23"/>
  <c r="I38" i="23"/>
  <c r="H37" i="23"/>
  <c r="I37" i="23"/>
  <c r="H36" i="23"/>
  <c r="I36" i="23"/>
  <c r="I35" i="23"/>
  <c r="H35" i="23"/>
  <c r="H34" i="23"/>
  <c r="I34" i="23"/>
  <c r="H33" i="23"/>
  <c r="I33" i="23"/>
  <c r="H31" i="23"/>
  <c r="I31" i="23"/>
  <c r="H30" i="23"/>
  <c r="I30" i="23"/>
  <c r="H29" i="23"/>
  <c r="I29" i="23"/>
  <c r="H28" i="23"/>
  <c r="I28" i="23"/>
  <c r="I27" i="23"/>
  <c r="H27" i="23"/>
  <c r="H26" i="23"/>
  <c r="I26" i="23"/>
  <c r="H25" i="23"/>
  <c r="I25" i="23"/>
  <c r="H24" i="23"/>
  <c r="I24" i="23"/>
  <c r="H23" i="23"/>
  <c r="I23" i="23"/>
  <c r="H22" i="23"/>
  <c r="I22" i="23"/>
  <c r="H21" i="23"/>
  <c r="I21" i="23"/>
  <c r="H20" i="23"/>
  <c r="I20" i="23"/>
  <c r="H18" i="23"/>
  <c r="H17" i="23"/>
  <c r="I17" i="23"/>
  <c r="H15" i="23"/>
  <c r="I15" i="23"/>
  <c r="H13" i="23"/>
  <c r="H11" i="23"/>
  <c r="H9" i="23"/>
  <c r="I9" i="23"/>
  <c r="H7" i="23"/>
  <c r="I7" i="23"/>
  <c r="H6" i="23"/>
  <c r="I6" i="23"/>
  <c r="I5" i="23"/>
  <c r="H5" i="23"/>
  <c r="H4" i="23"/>
  <c r="I4" i="23"/>
  <c r="M14" i="14"/>
  <c r="E18" i="1"/>
  <c r="F18" i="1" s="1"/>
  <c r="G14" i="14"/>
  <c r="L10" i="14"/>
  <c r="K10" i="14"/>
  <c r="H10" i="14"/>
  <c r="F10" i="14"/>
  <c r="L9" i="14"/>
  <c r="K9" i="14"/>
  <c r="H9" i="14"/>
  <c r="F9" i="14"/>
  <c r="K8" i="14"/>
  <c r="H8" i="14"/>
  <c r="F8" i="14"/>
  <c r="K7" i="14"/>
  <c r="H7" i="14"/>
  <c r="F7" i="14"/>
  <c r="L7" i="14"/>
  <c r="K6" i="14"/>
  <c r="H6" i="14"/>
  <c r="F6" i="14"/>
  <c r="K5" i="14"/>
  <c r="H5" i="14"/>
  <c r="F5" i="14"/>
  <c r="L5" i="14"/>
  <c r="K4" i="14"/>
  <c r="H4" i="14"/>
  <c r="F4" i="14"/>
  <c r="L4" i="14"/>
  <c r="K3" i="14"/>
  <c r="H3" i="14"/>
  <c r="F3" i="14"/>
  <c r="K2" i="14"/>
  <c r="H2" i="14"/>
  <c r="F2" i="14"/>
  <c r="L2" i="14"/>
  <c r="E46" i="1"/>
  <c r="D46" i="1"/>
  <c r="C46" i="1"/>
  <c r="B46" i="1"/>
  <c r="K2" i="19"/>
  <c r="H2" i="19"/>
  <c r="F2" i="19"/>
  <c r="L2" i="19"/>
  <c r="N30" i="21"/>
  <c r="Q28" i="21"/>
  <c r="N24" i="21"/>
  <c r="E48" i="1" s="1"/>
  <c r="L3" i="21"/>
  <c r="F3" i="21"/>
  <c r="M3" i="21"/>
  <c r="O26" i="21"/>
  <c r="L2" i="21"/>
  <c r="M17" i="22"/>
  <c r="E35" i="1" s="1"/>
  <c r="K2" i="22"/>
  <c r="K17" i="22"/>
  <c r="M14" i="16"/>
  <c r="E38" i="1" s="1"/>
  <c r="G14" i="16"/>
  <c r="K7" i="16"/>
  <c r="F7" i="16"/>
  <c r="K4" i="16"/>
  <c r="H4" i="16"/>
  <c r="F4" i="16"/>
  <c r="K3" i="16"/>
  <c r="H3" i="16"/>
  <c r="F3" i="16"/>
  <c r="L3" i="16"/>
  <c r="K2" i="16"/>
  <c r="H2" i="16"/>
  <c r="F2" i="16"/>
  <c r="L22" i="17"/>
  <c r="M16" i="17"/>
  <c r="L16" i="17"/>
  <c r="K16" i="17"/>
  <c r="H16" i="17"/>
  <c r="G16" i="17"/>
  <c r="F16" i="17"/>
  <c r="M16" i="18"/>
  <c r="E47" i="1" s="1"/>
  <c r="L16" i="18"/>
  <c r="D47" i="1" s="1"/>
  <c r="K16" i="18"/>
  <c r="H16" i="18"/>
  <c r="C47" i="1" s="1"/>
  <c r="G16" i="18"/>
  <c r="F16" i="18"/>
  <c r="B47" i="1" s="1"/>
  <c r="M15" i="20"/>
  <c r="E3" i="1"/>
  <c r="G15" i="20"/>
  <c r="K13" i="20"/>
  <c r="F13" i="20"/>
  <c r="L13" i="20"/>
  <c r="K12" i="20"/>
  <c r="F12" i="20"/>
  <c r="L12" i="20"/>
  <c r="K11" i="20"/>
  <c r="F11" i="20"/>
  <c r="L11" i="20"/>
  <c r="K10" i="20"/>
  <c r="F10" i="20"/>
  <c r="L10" i="20"/>
  <c r="K9" i="20"/>
  <c r="F9" i="20"/>
  <c r="L9" i="20"/>
  <c r="K8" i="20"/>
  <c r="F8" i="20"/>
  <c r="L8" i="20"/>
  <c r="K7" i="20"/>
  <c r="F7" i="20"/>
  <c r="L7" i="20"/>
  <c r="K6" i="20"/>
  <c r="F6" i="20"/>
  <c r="L6" i="20"/>
  <c r="K5" i="20"/>
  <c r="F5" i="20"/>
  <c r="L5" i="20"/>
  <c r="K4" i="20"/>
  <c r="F4" i="20"/>
  <c r="L4" i="20"/>
  <c r="K3" i="20"/>
  <c r="F3" i="20"/>
  <c r="L3" i="20"/>
  <c r="K2" i="20"/>
  <c r="H2" i="20"/>
  <c r="F2" i="20"/>
  <c r="O19" i="15"/>
  <c r="M16" i="15"/>
  <c r="E43" i="1" s="1"/>
  <c r="G16" i="15"/>
  <c r="K14" i="15"/>
  <c r="F14" i="15"/>
  <c r="L14" i="15" s="1"/>
  <c r="K13" i="15"/>
  <c r="F13" i="15"/>
  <c r="L13" i="15" s="1"/>
  <c r="K12" i="15"/>
  <c r="F12" i="15"/>
  <c r="L12" i="15"/>
  <c r="K11" i="15"/>
  <c r="F11" i="15"/>
  <c r="L11" i="15" s="1"/>
  <c r="K10" i="15"/>
  <c r="F10" i="15"/>
  <c r="L10" i="15"/>
  <c r="K9" i="15"/>
  <c r="F9" i="15"/>
  <c r="L9" i="15" s="1"/>
  <c r="K8" i="15"/>
  <c r="F8" i="15"/>
  <c r="L8" i="15"/>
  <c r="K7" i="15"/>
  <c r="F7" i="15"/>
  <c r="L7" i="15" s="1"/>
  <c r="K6" i="15"/>
  <c r="F6" i="15"/>
  <c r="L6" i="15"/>
  <c r="K5" i="15"/>
  <c r="F5" i="15"/>
  <c r="K4" i="15"/>
  <c r="F4" i="15"/>
  <c r="L4" i="15" s="1"/>
  <c r="K3" i="15"/>
  <c r="F3" i="15"/>
  <c r="L3" i="15"/>
  <c r="P20" i="15" s="1"/>
  <c r="K2" i="15"/>
  <c r="H16" i="15"/>
  <c r="C43" i="1"/>
  <c r="F2" i="15"/>
  <c r="L2" i="15"/>
  <c r="M15" i="13"/>
  <c r="E27" i="1" s="1"/>
  <c r="G15" i="13"/>
  <c r="K13" i="13"/>
  <c r="F13" i="13"/>
  <c r="K12" i="13"/>
  <c r="L12" i="13" s="1"/>
  <c r="F12" i="13"/>
  <c r="K11" i="13"/>
  <c r="F11" i="13"/>
  <c r="L11" i="13" s="1"/>
  <c r="K10" i="13"/>
  <c r="F10" i="13"/>
  <c r="L10" i="13"/>
  <c r="K9" i="13"/>
  <c r="F9" i="13"/>
  <c r="L9" i="13" s="1"/>
  <c r="K8" i="13"/>
  <c r="F8" i="13"/>
  <c r="L8" i="13" s="1"/>
  <c r="K7" i="13"/>
  <c r="L7" i="13" s="1"/>
  <c r="F7" i="13"/>
  <c r="K6" i="13"/>
  <c r="F6" i="13"/>
  <c r="K3" i="13"/>
  <c r="F3" i="13"/>
  <c r="L3" i="13"/>
  <c r="K2" i="13"/>
  <c r="F2" i="13"/>
  <c r="M19" i="12"/>
  <c r="E15" i="1" s="1"/>
  <c r="G19" i="12"/>
  <c r="K12" i="12"/>
  <c r="F12" i="12"/>
  <c r="K11" i="12"/>
  <c r="F11" i="12"/>
  <c r="K10" i="12"/>
  <c r="K9" i="12"/>
  <c r="K8" i="12"/>
  <c r="F8" i="12"/>
  <c r="K7" i="12"/>
  <c r="F7" i="12"/>
  <c r="N22" i="12"/>
  <c r="N23" i="12"/>
  <c r="K4" i="12"/>
  <c r="K3" i="12"/>
  <c r="F3" i="12"/>
  <c r="K2" i="12"/>
  <c r="K19" i="12" s="1"/>
  <c r="F2" i="12"/>
  <c r="M19" i="11"/>
  <c r="E37" i="1" s="1"/>
  <c r="G19" i="11"/>
  <c r="K17" i="11"/>
  <c r="F17" i="11"/>
  <c r="L17" i="11"/>
  <c r="K16" i="11"/>
  <c r="F16" i="11"/>
  <c r="K10" i="11"/>
  <c r="F10" i="11"/>
  <c r="K9" i="11"/>
  <c r="F9" i="11"/>
  <c r="K7" i="11"/>
  <c r="F7" i="11"/>
  <c r="L7" i="11" s="1"/>
  <c r="K6" i="11"/>
  <c r="F6" i="11"/>
  <c r="K5" i="11"/>
  <c r="F5" i="11"/>
  <c r="K4" i="11"/>
  <c r="K3" i="11"/>
  <c r="K2" i="11"/>
  <c r="F2" i="11"/>
  <c r="M22" i="10"/>
  <c r="E22" i="1"/>
  <c r="G22" i="10"/>
  <c r="K20" i="10"/>
  <c r="H20" i="10"/>
  <c r="F20" i="10"/>
  <c r="L20" i="10"/>
  <c r="K19" i="10"/>
  <c r="H19" i="10"/>
  <c r="F19" i="10"/>
  <c r="L19" i="10"/>
  <c r="K18" i="10"/>
  <c r="H18" i="10"/>
  <c r="F18" i="10"/>
  <c r="L18" i="10"/>
  <c r="K17" i="10"/>
  <c r="H17" i="10"/>
  <c r="F17" i="10"/>
  <c r="L17" i="10"/>
  <c r="K16" i="10"/>
  <c r="H16" i="10"/>
  <c r="F16" i="10"/>
  <c r="L16" i="10"/>
  <c r="K15" i="10"/>
  <c r="H15" i="10"/>
  <c r="F15" i="10"/>
  <c r="L15" i="10"/>
  <c r="K14" i="10"/>
  <c r="H14" i="10"/>
  <c r="F14" i="10"/>
  <c r="L14" i="10"/>
  <c r="K13" i="10"/>
  <c r="H13" i="10"/>
  <c r="F13" i="10"/>
  <c r="L13" i="10"/>
  <c r="K12" i="10"/>
  <c r="H12" i="10"/>
  <c r="F12" i="10"/>
  <c r="L12" i="10"/>
  <c r="K11" i="10"/>
  <c r="H11" i="10"/>
  <c r="F11" i="10"/>
  <c r="L11" i="10"/>
  <c r="K10" i="10"/>
  <c r="H10" i="10"/>
  <c r="F10" i="10"/>
  <c r="L10" i="10"/>
  <c r="K9" i="10"/>
  <c r="H9" i="10"/>
  <c r="F9" i="10"/>
  <c r="L9" i="10"/>
  <c r="K8" i="10"/>
  <c r="H8" i="10"/>
  <c r="F8" i="10"/>
  <c r="L8" i="10"/>
  <c r="K7" i="10"/>
  <c r="H7" i="10"/>
  <c r="F7" i="10"/>
  <c r="L7" i="10"/>
  <c r="K6" i="10"/>
  <c r="H6" i="10"/>
  <c r="F6" i="10"/>
  <c r="L6" i="10"/>
  <c r="K5" i="10"/>
  <c r="H5" i="10"/>
  <c r="F5" i="10"/>
  <c r="L5" i="10"/>
  <c r="K4" i="10"/>
  <c r="H4" i="10"/>
  <c r="F4" i="10"/>
  <c r="L4" i="10"/>
  <c r="K3" i="10"/>
  <c r="H3" i="10"/>
  <c r="F3" i="10"/>
  <c r="L3" i="10"/>
  <c r="K2" i="10"/>
  <c r="K22" i="10"/>
  <c r="H2" i="10"/>
  <c r="F2" i="10"/>
  <c r="K18" i="9"/>
  <c r="F18" i="9"/>
  <c r="L18" i="9" s="1"/>
  <c r="K17" i="9"/>
  <c r="F17" i="9"/>
  <c r="L17" i="9" s="1"/>
  <c r="K16" i="9"/>
  <c r="F16" i="9"/>
  <c r="L16" i="9"/>
  <c r="K15" i="9"/>
  <c r="F15" i="9"/>
  <c r="L15" i="9" s="1"/>
  <c r="K14" i="9"/>
  <c r="F14" i="9"/>
  <c r="L14" i="9" s="1"/>
  <c r="K11" i="9"/>
  <c r="F11" i="9"/>
  <c r="L11" i="9" s="1"/>
  <c r="Q10" i="9"/>
  <c r="K10" i="9"/>
  <c r="K9" i="9"/>
  <c r="F9" i="9"/>
  <c r="K8" i="9"/>
  <c r="F8" i="9"/>
  <c r="L8" i="9" s="1"/>
  <c r="K7" i="9"/>
  <c r="F7" i="9"/>
  <c r="L7" i="9" s="1"/>
  <c r="K6" i="9"/>
  <c r="K5" i="9"/>
  <c r="F5" i="9"/>
  <c r="L5" i="9" s="1"/>
  <c r="K4" i="9"/>
  <c r="F4" i="9"/>
  <c r="L4" i="9" s="1"/>
  <c r="K3" i="9"/>
  <c r="F3" i="9"/>
  <c r="M2" i="9"/>
  <c r="E20" i="1" s="1"/>
  <c r="G2" i="9"/>
  <c r="M28" i="8"/>
  <c r="E45" i="1" s="1"/>
  <c r="K26" i="8"/>
  <c r="F26" i="8"/>
  <c r="L26" i="8"/>
  <c r="K25" i="8"/>
  <c r="F25" i="8"/>
  <c r="L25" i="8"/>
  <c r="K24" i="8"/>
  <c r="F24" i="8"/>
  <c r="L24" i="8"/>
  <c r="K23" i="8"/>
  <c r="F23" i="8"/>
  <c r="L23" i="8"/>
  <c r="K22" i="8"/>
  <c r="F22" i="8"/>
  <c r="L22" i="8"/>
  <c r="K21" i="8"/>
  <c r="F21" i="8"/>
  <c r="L21" i="8"/>
  <c r="K20" i="8"/>
  <c r="F20" i="8"/>
  <c r="L20" i="8"/>
  <c r="K19" i="8"/>
  <c r="F19" i="8"/>
  <c r="L19" i="8"/>
  <c r="K18" i="8"/>
  <c r="F18" i="8"/>
  <c r="L18" i="8"/>
  <c r="K17" i="8"/>
  <c r="F17" i="8"/>
  <c r="L17" i="8"/>
  <c r="K16" i="8"/>
  <c r="F16" i="8"/>
  <c r="L16" i="8"/>
  <c r="F15" i="8"/>
  <c r="L15" i="8"/>
  <c r="K14" i="8"/>
  <c r="F14" i="8"/>
  <c r="F13" i="8"/>
  <c r="L13" i="8" s="1"/>
  <c r="F12" i="8"/>
  <c r="F11" i="8"/>
  <c r="F10" i="8"/>
  <c r="F9" i="8"/>
  <c r="K8" i="8"/>
  <c r="F8" i="8"/>
  <c r="F7" i="8"/>
  <c r="L34" i="8"/>
  <c r="K34" i="8"/>
  <c r="K6" i="8"/>
  <c r="F6" i="8"/>
  <c r="L6" i="8"/>
  <c r="K5" i="8"/>
  <c r="F5" i="8"/>
  <c r="F4" i="8"/>
  <c r="L4" i="8"/>
  <c r="F3" i="8"/>
  <c r="L3" i="8"/>
  <c r="M75" i="7"/>
  <c r="K73" i="7"/>
  <c r="F73" i="7"/>
  <c r="L73" i="7" s="1"/>
  <c r="K72" i="7"/>
  <c r="F72" i="7"/>
  <c r="K71" i="7"/>
  <c r="F71" i="7"/>
  <c r="L71" i="7" s="1"/>
  <c r="K70" i="7"/>
  <c r="K69" i="7"/>
  <c r="F69" i="7"/>
  <c r="F68" i="7"/>
  <c r="K49" i="7"/>
  <c r="L49" i="7" s="1"/>
  <c r="F49" i="7"/>
  <c r="K48" i="7"/>
  <c r="F48" i="7"/>
  <c r="K47" i="7"/>
  <c r="F47" i="7"/>
  <c r="K46" i="7"/>
  <c r="K45" i="7"/>
  <c r="F45" i="7"/>
  <c r="L45" i="7" s="1"/>
  <c r="K44" i="7"/>
  <c r="F44" i="7"/>
  <c r="L44" i="7" s="1"/>
  <c r="K43" i="7"/>
  <c r="F43" i="7"/>
  <c r="L43" i="7" s="1"/>
  <c r="K42" i="7"/>
  <c r="F42" i="7"/>
  <c r="L42" i="7" s="1"/>
  <c r="K41" i="7"/>
  <c r="F41" i="7"/>
  <c r="K40" i="7"/>
  <c r="F40" i="7"/>
  <c r="L40" i="7" s="1"/>
  <c r="K39" i="7"/>
  <c r="K38" i="7"/>
  <c r="K37" i="7"/>
  <c r="K36" i="7"/>
  <c r="K35" i="7"/>
  <c r="K34" i="7"/>
  <c r="K33" i="7"/>
  <c r="K32" i="7"/>
  <c r="K30" i="7"/>
  <c r="K29" i="7"/>
  <c r="K28" i="7"/>
  <c r="K27" i="7"/>
  <c r="K26" i="7"/>
  <c r="K25" i="7"/>
  <c r="K24" i="7"/>
  <c r="K23" i="7"/>
  <c r="K22" i="7"/>
  <c r="K21" i="7"/>
  <c r="F20" i="7"/>
  <c r="K19" i="7"/>
  <c r="F19" i="7"/>
  <c r="K18" i="7"/>
  <c r="K15" i="7"/>
  <c r="K14" i="7"/>
  <c r="F14" i="7"/>
  <c r="L14" i="7" s="1"/>
  <c r="K13" i="7"/>
  <c r="F13" i="7"/>
  <c r="L13" i="7" s="1"/>
  <c r="K12" i="7"/>
  <c r="K11" i="7"/>
  <c r="K10" i="7"/>
  <c r="K9" i="7"/>
  <c r="F9" i="7"/>
  <c r="L9" i="7" s="1"/>
  <c r="K8" i="7"/>
  <c r="K7" i="7"/>
  <c r="K6" i="7"/>
  <c r="K5" i="7"/>
  <c r="F5" i="7"/>
  <c r="L5" i="7" s="1"/>
  <c r="K4" i="7"/>
  <c r="K3" i="7"/>
  <c r="G75" i="7"/>
  <c r="N29" i="6"/>
  <c r="M22" i="6"/>
  <c r="E34" i="1" s="1"/>
  <c r="F34" i="1" s="1"/>
  <c r="K20" i="6"/>
  <c r="J20" i="6"/>
  <c r="F20" i="6"/>
  <c r="L20" i="6" s="1"/>
  <c r="K19" i="6"/>
  <c r="L19" i="6" s="1"/>
  <c r="F19" i="6"/>
  <c r="K18" i="6"/>
  <c r="F18" i="6"/>
  <c r="L18" i="6" s="1"/>
  <c r="K17" i="6"/>
  <c r="F17" i="6"/>
  <c r="L17" i="6" s="1"/>
  <c r="K16" i="6"/>
  <c r="L16" i="6" s="1"/>
  <c r="F16" i="6"/>
  <c r="K15" i="6"/>
  <c r="F15" i="6"/>
  <c r="L15" i="6" s="1"/>
  <c r="K14" i="6"/>
  <c r="F14" i="6"/>
  <c r="N26" i="6"/>
  <c r="N27" i="6" s="1"/>
  <c r="K13" i="6"/>
  <c r="F13" i="6"/>
  <c r="L13" i="6" s="1"/>
  <c r="K25" i="6" s="1"/>
  <c r="K27" i="6" s="1"/>
  <c r="K12" i="6"/>
  <c r="F12" i="6"/>
  <c r="L12" i="6" s="1"/>
  <c r="K11" i="6"/>
  <c r="F11" i="6"/>
  <c r="L11" i="6" s="1"/>
  <c r="K10" i="6"/>
  <c r="F10" i="6"/>
  <c r="K9" i="6"/>
  <c r="F9" i="6"/>
  <c r="K8" i="6"/>
  <c r="F8" i="6"/>
  <c r="K7" i="6"/>
  <c r="F7" i="6"/>
  <c r="K6" i="6"/>
  <c r="F6" i="6"/>
  <c r="L6" i="6" s="1"/>
  <c r="K4" i="6"/>
  <c r="K3" i="6"/>
  <c r="F3" i="6"/>
  <c r="L3" i="6"/>
  <c r="K2" i="6"/>
  <c r="M25" i="5"/>
  <c r="M20" i="5"/>
  <c r="E28" i="1" s="1"/>
  <c r="G20" i="5"/>
  <c r="K18" i="5"/>
  <c r="L18" i="5" s="1"/>
  <c r="F18" i="5"/>
  <c r="K17" i="5"/>
  <c r="F17" i="5"/>
  <c r="L17" i="5" s="1"/>
  <c r="K16" i="5"/>
  <c r="F16" i="5"/>
  <c r="L16" i="5"/>
  <c r="K15" i="5"/>
  <c r="K14" i="5"/>
  <c r="F14" i="5"/>
  <c r="K13" i="5"/>
  <c r="F13" i="5"/>
  <c r="K12" i="5"/>
  <c r="F12" i="5"/>
  <c r="L12" i="5" s="1"/>
  <c r="K11" i="5"/>
  <c r="K10" i="5"/>
  <c r="F10" i="5"/>
  <c r="K9" i="5"/>
  <c r="F9" i="5"/>
  <c r="K8" i="5"/>
  <c r="F8" i="5"/>
  <c r="L8" i="5" s="1"/>
  <c r="K5" i="5"/>
  <c r="K4" i="5"/>
  <c r="F4" i="5"/>
  <c r="L4" i="5" s="1"/>
  <c r="K3" i="5"/>
  <c r="F3" i="5"/>
  <c r="L3" i="5"/>
  <c r="K2" i="5"/>
  <c r="L2" i="5" s="1"/>
  <c r="F2" i="5"/>
  <c r="K89" i="4"/>
  <c r="F71" i="4"/>
  <c r="L71" i="4" s="1"/>
  <c r="F70" i="4"/>
  <c r="L70" i="4" s="1"/>
  <c r="F69" i="4"/>
  <c r="F68" i="4"/>
  <c r="L68" i="4" s="1"/>
  <c r="F66" i="4"/>
  <c r="L66" i="4" s="1"/>
  <c r="F65" i="4"/>
  <c r="F64" i="4"/>
  <c r="L64" i="4" s="1"/>
  <c r="F62" i="4"/>
  <c r="L62" i="4"/>
  <c r="F61" i="4"/>
  <c r="F60" i="4"/>
  <c r="L60" i="4" s="1"/>
  <c r="F58" i="4"/>
  <c r="L58" i="4"/>
  <c r="F57" i="4"/>
  <c r="F56" i="4"/>
  <c r="L56" i="4" s="1"/>
  <c r="F54" i="4"/>
  <c r="L54" i="4" s="1"/>
  <c r="F53" i="4"/>
  <c r="F52" i="4"/>
  <c r="L52" i="4" s="1"/>
  <c r="F50" i="4"/>
  <c r="L50" i="4" s="1"/>
  <c r="F49" i="4"/>
  <c r="F48" i="4"/>
  <c r="F46" i="4"/>
  <c r="L46" i="4"/>
  <c r="F45" i="4"/>
  <c r="F44" i="4"/>
  <c r="J89" i="4" s="1"/>
  <c r="F43" i="4"/>
  <c r="L43" i="4" s="1"/>
  <c r="F42" i="4"/>
  <c r="L42" i="4" s="1"/>
  <c r="F41" i="4"/>
  <c r="F40" i="4"/>
  <c r="F39" i="4"/>
  <c r="L39" i="4" s="1"/>
  <c r="K38" i="4"/>
  <c r="F38" i="4"/>
  <c r="L38" i="4" s="1"/>
  <c r="K37" i="4"/>
  <c r="F37" i="4"/>
  <c r="K36" i="4"/>
  <c r="F36" i="4"/>
  <c r="K35" i="4"/>
  <c r="K34" i="4"/>
  <c r="F34" i="4"/>
  <c r="K33" i="4"/>
  <c r="F33" i="4"/>
  <c r="K32" i="4"/>
  <c r="F32" i="4"/>
  <c r="K31" i="4"/>
  <c r="K30" i="4"/>
  <c r="F30" i="4"/>
  <c r="K29" i="4"/>
  <c r="F29" i="4"/>
  <c r="K28" i="4"/>
  <c r="F28" i="4"/>
  <c r="K27" i="4"/>
  <c r="K26" i="4"/>
  <c r="F26" i="4"/>
  <c r="L26" i="4" s="1"/>
  <c r="K25" i="4"/>
  <c r="F25" i="4"/>
  <c r="K24" i="4"/>
  <c r="F24" i="4"/>
  <c r="L24" i="4" s="1"/>
  <c r="K23" i="4"/>
  <c r="K22" i="4"/>
  <c r="F22" i="4"/>
  <c r="L22" i="4" s="1"/>
  <c r="K19" i="4"/>
  <c r="F19" i="4"/>
  <c r="K18" i="4"/>
  <c r="F18" i="4"/>
  <c r="K17" i="4"/>
  <c r="K16" i="4"/>
  <c r="K15" i="4"/>
  <c r="F15" i="4"/>
  <c r="L15" i="4" s="1"/>
  <c r="K14" i="4"/>
  <c r="F14" i="4"/>
  <c r="L14" i="4" s="1"/>
  <c r="K13" i="4"/>
  <c r="K12" i="4"/>
  <c r="K11" i="4"/>
  <c r="F11" i="4"/>
  <c r="L11" i="4"/>
  <c r="K10" i="4"/>
  <c r="F10" i="4"/>
  <c r="K9" i="4"/>
  <c r="F9" i="4"/>
  <c r="L9" i="4" s="1"/>
  <c r="K7" i="4"/>
  <c r="F7" i="4"/>
  <c r="L7" i="4" s="1"/>
  <c r="K6" i="4"/>
  <c r="F6" i="4"/>
  <c r="L6" i="4"/>
  <c r="K5" i="4"/>
  <c r="K4" i="4"/>
  <c r="K3" i="4"/>
  <c r="F3" i="4"/>
  <c r="L3" i="4" s="1"/>
  <c r="L52" i="2"/>
  <c r="M52" i="2"/>
  <c r="L51" i="2"/>
  <c r="M51" i="2"/>
  <c r="N2" i="2"/>
  <c r="E31" i="1" s="1"/>
  <c r="G2" i="2"/>
  <c r="L7" i="16"/>
  <c r="L7" i="12"/>
  <c r="L4" i="16"/>
  <c r="L3" i="14"/>
  <c r="L6" i="14"/>
  <c r="L8" i="14"/>
  <c r="L5" i="15"/>
  <c r="K16" i="15"/>
  <c r="H28" i="8"/>
  <c r="C45" i="1" s="1"/>
  <c r="L5" i="8"/>
  <c r="L14" i="8"/>
  <c r="L10" i="6"/>
  <c r="L10" i="4"/>
  <c r="L29" i="4"/>
  <c r="I13" i="23"/>
  <c r="H16" i="23"/>
  <c r="I18" i="23"/>
  <c r="I61" i="23"/>
  <c r="I75" i="23"/>
  <c r="I80" i="23"/>
  <c r="I98" i="23"/>
  <c r="I105" i="23"/>
  <c r="I79" i="23"/>
  <c r="I85" i="23"/>
  <c r="I115" i="23"/>
  <c r="I11" i="23"/>
  <c r="H12" i="23"/>
  <c r="H60" i="23"/>
  <c r="I73" i="23"/>
  <c r="H74" i="23"/>
  <c r="I74" i="23"/>
  <c r="I89" i="23"/>
  <c r="I93" i="23"/>
  <c r="I94" i="23"/>
  <c r="H14" i="14"/>
  <c r="K14" i="14"/>
  <c r="K28" i="8"/>
  <c r="H22" i="10"/>
  <c r="C22" i="1"/>
  <c r="K2" i="9"/>
  <c r="L9" i="9"/>
  <c r="L18" i="4"/>
  <c r="L19" i="4"/>
  <c r="K19" i="11"/>
  <c r="L14" i="14"/>
  <c r="K14" i="16"/>
  <c r="K15" i="20"/>
  <c r="H15" i="20"/>
  <c r="C3" i="1"/>
  <c r="K15" i="13"/>
  <c r="H15" i="13"/>
  <c r="C27" i="1" s="1"/>
  <c r="F39" i="7"/>
  <c r="F2" i="23"/>
  <c r="H76" i="23"/>
  <c r="H92" i="23"/>
  <c r="I92" i="23"/>
  <c r="H116" i="23"/>
  <c r="H14" i="23"/>
  <c r="I14" i="23"/>
  <c r="H19" i="23"/>
  <c r="I19" i="23"/>
  <c r="H8" i="23"/>
  <c r="I107" i="23"/>
  <c r="H10" i="23"/>
  <c r="H62" i="23"/>
  <c r="I62" i="23"/>
  <c r="I68" i="23"/>
  <c r="H72" i="23"/>
  <c r="I72" i="23"/>
  <c r="I67" i="23"/>
  <c r="H83" i="23"/>
  <c r="I83" i="23"/>
  <c r="I101" i="23"/>
  <c r="I12" i="23"/>
  <c r="I16" i="23"/>
  <c r="I60" i="23"/>
  <c r="I64" i="23"/>
  <c r="I81" i="23"/>
  <c r="I90" i="23"/>
  <c r="I100" i="23"/>
  <c r="I104" i="23"/>
  <c r="I108" i="23"/>
  <c r="H114" i="23"/>
  <c r="I114" i="23"/>
  <c r="H119" i="23"/>
  <c r="I119" i="23"/>
  <c r="I109" i="23"/>
  <c r="I110" i="23"/>
  <c r="I112" i="23"/>
  <c r="I120" i="23"/>
  <c r="F14" i="14"/>
  <c r="L2" i="16"/>
  <c r="L14" i="16"/>
  <c r="F14" i="16"/>
  <c r="B38" i="1"/>
  <c r="F15" i="20"/>
  <c r="B3" i="1"/>
  <c r="L24" i="17"/>
  <c r="L2" i="20"/>
  <c r="L15" i="20"/>
  <c r="D3" i="1"/>
  <c r="L23" i="17"/>
  <c r="H2" i="22"/>
  <c r="H17" i="22"/>
  <c r="C35" i="1"/>
  <c r="H24" i="21"/>
  <c r="C48" i="1" s="1"/>
  <c r="G24" i="21"/>
  <c r="H14" i="16"/>
  <c r="C38" i="1"/>
  <c r="G17" i="22"/>
  <c r="P19" i="15"/>
  <c r="L2" i="13"/>
  <c r="L2" i="11"/>
  <c r="F22" i="10"/>
  <c r="B22" i="1"/>
  <c r="L2" i="10"/>
  <c r="L22" i="10"/>
  <c r="D22" i="1"/>
  <c r="L3" i="9"/>
  <c r="L33" i="8"/>
  <c r="K33" i="8"/>
  <c r="M34" i="8"/>
  <c r="G28" i="8"/>
  <c r="L35" i="8"/>
  <c r="K35" i="8"/>
  <c r="F2" i="8"/>
  <c r="L7" i="8"/>
  <c r="L8" i="8"/>
  <c r="K20" i="7"/>
  <c r="L20" i="7" s="1"/>
  <c r="H75" i="7"/>
  <c r="F24" i="7"/>
  <c r="L24" i="7" s="1"/>
  <c r="F25" i="7"/>
  <c r="F28" i="7"/>
  <c r="L28" i="7" s="1"/>
  <c r="F29" i="7"/>
  <c r="L29" i="7" s="1"/>
  <c r="F32" i="7"/>
  <c r="L32" i="7"/>
  <c r="F33" i="7"/>
  <c r="L33" i="7" s="1"/>
  <c r="F36" i="7"/>
  <c r="L36" i="7" s="1"/>
  <c r="F37" i="7"/>
  <c r="L37" i="7" s="1"/>
  <c r="F6" i="7"/>
  <c r="F10" i="7"/>
  <c r="L10" i="7" s="1"/>
  <c r="F23" i="7"/>
  <c r="F27" i="7"/>
  <c r="L27" i="7" s="1"/>
  <c r="F35" i="7"/>
  <c r="L35" i="7"/>
  <c r="H22" i="6"/>
  <c r="C34" i="1" s="1"/>
  <c r="F2" i="6"/>
  <c r="G22" i="6"/>
  <c r="M26" i="5"/>
  <c r="L9" i="5"/>
  <c r="M24" i="5" s="1"/>
  <c r="F2" i="22"/>
  <c r="F21" i="7"/>
  <c r="L21" i="7" s="1"/>
  <c r="I76" i="23"/>
  <c r="N14" i="14"/>
  <c r="N14" i="16"/>
  <c r="D38" i="1"/>
  <c r="L39" i="7"/>
  <c r="I10" i="23"/>
  <c r="E2" i="23"/>
  <c r="I99" i="23"/>
  <c r="I116" i="23"/>
  <c r="I103" i="23"/>
  <c r="I8" i="23"/>
  <c r="G2" i="23"/>
  <c r="H2" i="23"/>
  <c r="L2" i="22"/>
  <c r="L17" i="22"/>
  <c r="D35" i="1"/>
  <c r="F17" i="22"/>
  <c r="B35" i="1"/>
  <c r="F2" i="21"/>
  <c r="L2" i="8"/>
  <c r="M33" i="8"/>
  <c r="M35" i="8"/>
  <c r="L2" i="6"/>
  <c r="M2" i="21"/>
  <c r="L13" i="13" l="1"/>
  <c r="K14" i="25"/>
  <c r="L24" i="21"/>
  <c r="L14" i="28"/>
  <c r="L16" i="28"/>
  <c r="L10" i="28"/>
  <c r="L15" i="28"/>
  <c r="L2" i="28"/>
  <c r="L12" i="28"/>
  <c r="L4" i="28"/>
  <c r="L15" i="5"/>
  <c r="L57" i="7"/>
  <c r="F16" i="15"/>
  <c r="B43" i="1" s="1"/>
  <c r="L16" i="15"/>
  <c r="D43" i="1" s="1"/>
  <c r="F43" i="1" s="1"/>
  <c r="F320" i="47"/>
  <c r="L320" i="47" s="1"/>
  <c r="F287" i="47"/>
  <c r="L287" i="47" s="1"/>
  <c r="F304" i="47"/>
  <c r="L304" i="47" s="1"/>
  <c r="F286" i="47"/>
  <c r="L286" i="47" s="1"/>
  <c r="F329" i="47"/>
  <c r="L329" i="47" s="1"/>
  <c r="F321" i="47"/>
  <c r="L321" i="47" s="1"/>
  <c r="F313" i="47"/>
  <c r="L313" i="47" s="1"/>
  <c r="F305" i="47"/>
  <c r="L305" i="47" s="1"/>
  <c r="L4" i="12"/>
  <c r="L10" i="12"/>
  <c r="L8" i="12"/>
  <c r="L3" i="12"/>
  <c r="L11" i="12"/>
  <c r="L12" i="12"/>
  <c r="H19" i="12"/>
  <c r="C15" i="1" s="1"/>
  <c r="L2" i="12"/>
  <c r="L9" i="12"/>
  <c r="L296" i="47"/>
  <c r="L53" i="7"/>
  <c r="F269" i="47"/>
  <c r="L269" i="47" s="1"/>
  <c r="L261" i="47"/>
  <c r="F44" i="3"/>
  <c r="F42" i="3"/>
  <c r="M42" i="3" s="1"/>
  <c r="F40" i="3"/>
  <c r="F38" i="3"/>
  <c r="M38" i="3" s="1"/>
  <c r="F36" i="3"/>
  <c r="F28" i="3"/>
  <c r="F33" i="3"/>
  <c r="M33" i="3" s="1"/>
  <c r="F31" i="3"/>
  <c r="M31" i="3" s="1"/>
  <c r="F29" i="3"/>
  <c r="M29" i="3" s="1"/>
  <c r="M17" i="3"/>
  <c r="F253" i="47"/>
  <c r="L253" i="47" s="1"/>
  <c r="F252" i="47"/>
  <c r="I2" i="23"/>
  <c r="F245" i="47"/>
  <c r="L245" i="47" s="1"/>
  <c r="F3" i="1"/>
  <c r="I9" i="1"/>
  <c r="F237" i="47"/>
  <c r="L236" i="47"/>
  <c r="F219" i="47"/>
  <c r="L8" i="6"/>
  <c r="K22" i="6"/>
  <c r="L212" i="47"/>
  <c r="L48" i="7"/>
  <c r="K16" i="33"/>
  <c r="L10" i="33"/>
  <c r="L8" i="33"/>
  <c r="F16" i="33"/>
  <c r="B40" i="1" s="1"/>
  <c r="H16" i="33"/>
  <c r="C40" i="1" s="1"/>
  <c r="L9" i="33"/>
  <c r="L203" i="47"/>
  <c r="H19" i="28"/>
  <c r="C49" i="1" s="1"/>
  <c r="L11" i="28"/>
  <c r="L9" i="28"/>
  <c r="F19" i="28"/>
  <c r="B49" i="1" s="1"/>
  <c r="L8" i="38"/>
  <c r="K23" i="38"/>
  <c r="F28" i="8"/>
  <c r="B45" i="1" s="1"/>
  <c r="L196" i="47"/>
  <c r="L157" i="47"/>
  <c r="L140" i="47"/>
  <c r="L103" i="47"/>
  <c r="N130" i="47"/>
  <c r="L252" i="47"/>
  <c r="F238" i="47"/>
  <c r="L238" i="47" s="1"/>
  <c r="F234" i="47"/>
  <c r="L234" i="47" s="1"/>
  <c r="F230" i="47"/>
  <c r="F226" i="47"/>
  <c r="F222" i="47"/>
  <c r="L219" i="47"/>
  <c r="F217" i="47"/>
  <c r="L217" i="47" s="1"/>
  <c r="F213" i="47"/>
  <c r="L213" i="47" s="1"/>
  <c r="F209" i="47"/>
  <c r="L209" i="47" s="1"/>
  <c r="F205" i="47"/>
  <c r="L205" i="47" s="1"/>
  <c r="F201" i="47"/>
  <c r="L201" i="47" s="1"/>
  <c r="F197" i="47"/>
  <c r="L197" i="47" s="1"/>
  <c r="F193" i="47"/>
  <c r="L193" i="47" s="1"/>
  <c r="F189" i="47"/>
  <c r="L189" i="47" s="1"/>
  <c r="L172" i="47"/>
  <c r="L156" i="47"/>
  <c r="N184" i="47"/>
  <c r="L128" i="47"/>
  <c r="F23" i="47"/>
  <c r="L19" i="47"/>
  <c r="L222" i="47"/>
  <c r="L226" i="47"/>
  <c r="L230" i="47"/>
  <c r="F138" i="47"/>
  <c r="N182" i="47"/>
  <c r="N183" i="47"/>
  <c r="F87" i="47"/>
  <c r="L87" i="47" s="1"/>
  <c r="N132" i="47"/>
  <c r="F328" i="47"/>
  <c r="L328" i="47" s="1"/>
  <c r="F312" i="47"/>
  <c r="L312" i="47" s="1"/>
  <c r="F295" i="47"/>
  <c r="L295" i="47" s="1"/>
  <c r="F276" i="47"/>
  <c r="L276" i="47" s="1"/>
  <c r="F260" i="47"/>
  <c r="L260" i="47" s="1"/>
  <c r="F244" i="47"/>
  <c r="L244" i="47" s="1"/>
  <c r="F228" i="47"/>
  <c r="L228" i="47" s="1"/>
  <c r="F211" i="47"/>
  <c r="L211" i="47" s="1"/>
  <c r="F195" i="47"/>
  <c r="L195" i="47" s="1"/>
  <c r="F186" i="47"/>
  <c r="L186" i="47" s="1"/>
  <c r="F88" i="47"/>
  <c r="L88" i="47" s="1"/>
  <c r="N131" i="47"/>
  <c r="L46" i="7"/>
  <c r="F182" i="47"/>
  <c r="L182" i="47" s="1"/>
  <c r="F178" i="47"/>
  <c r="L178" i="47" s="1"/>
  <c r="F180" i="47"/>
  <c r="L180" i="47" s="1"/>
  <c r="F47" i="1"/>
  <c r="F173" i="47"/>
  <c r="L173" i="47" s="1"/>
  <c r="F2" i="25"/>
  <c r="L12" i="27"/>
  <c r="L8" i="27"/>
  <c r="L4" i="27"/>
  <c r="K17" i="27"/>
  <c r="L7" i="27"/>
  <c r="F17" i="27"/>
  <c r="B17" i="1" s="1"/>
  <c r="H17" i="27"/>
  <c r="C17" i="1" s="1"/>
  <c r="L12" i="2"/>
  <c r="M12" i="2" s="1"/>
  <c r="L6" i="2"/>
  <c r="M6" i="2" s="1"/>
  <c r="M5" i="2"/>
  <c r="F2" i="2"/>
  <c r="B31" i="1" s="1"/>
  <c r="M17" i="2"/>
  <c r="L17" i="2"/>
  <c r="L15" i="2"/>
  <c r="M15" i="2"/>
  <c r="L11" i="2"/>
  <c r="M11" i="2" s="1"/>
  <c r="L13" i="2"/>
  <c r="M13" i="2" s="1"/>
  <c r="L7" i="2"/>
  <c r="M7" i="2"/>
  <c r="L14" i="2"/>
  <c r="M14" i="2"/>
  <c r="L5" i="2"/>
  <c r="H2" i="2"/>
  <c r="C31" i="1" s="1"/>
  <c r="L8" i="2"/>
  <c r="M8" i="2" s="1"/>
  <c r="L4" i="2"/>
  <c r="L2" i="2" s="1"/>
  <c r="M18" i="2"/>
  <c r="L164" i="47"/>
  <c r="F165" i="47"/>
  <c r="L165" i="47" s="1"/>
  <c r="F162" i="47"/>
  <c r="L162" i="47" s="1"/>
  <c r="L11" i="5"/>
  <c r="F19" i="12"/>
  <c r="B15" i="1" s="1"/>
  <c r="F22" i="1"/>
  <c r="F141" i="47"/>
  <c r="F142" i="47"/>
  <c r="L142" i="47" s="1"/>
  <c r="K23" i="42"/>
  <c r="L7" i="42"/>
  <c r="F127" i="47"/>
  <c r="L127" i="47" s="1"/>
  <c r="F119" i="47"/>
  <c r="L119" i="47" s="1"/>
  <c r="F112" i="47"/>
  <c r="L112" i="47" s="1"/>
  <c r="F111" i="47"/>
  <c r="L33" i="4"/>
  <c r="K2" i="4"/>
  <c r="H23" i="26"/>
  <c r="C7" i="1" s="1"/>
  <c r="K23" i="26"/>
  <c r="L4" i="26"/>
  <c r="L23" i="26" s="1"/>
  <c r="D7" i="1" s="1"/>
  <c r="F7" i="1" s="1"/>
  <c r="F23" i="26"/>
  <c r="B7" i="1" s="1"/>
  <c r="L229" i="47"/>
  <c r="L181" i="47"/>
  <c r="F4" i="47"/>
  <c r="L4" i="47" s="1"/>
  <c r="L237" i="47"/>
  <c r="L220" i="47"/>
  <c r="L204" i="47"/>
  <c r="L120" i="47"/>
  <c r="N32" i="47"/>
  <c r="F345" i="47"/>
  <c r="F330" i="47"/>
  <c r="L330" i="47" s="1"/>
  <c r="F322" i="47"/>
  <c r="L322" i="47" s="1"/>
  <c r="F318" i="47"/>
  <c r="L318" i="47" s="1"/>
  <c r="F314" i="47"/>
  <c r="L314" i="47" s="1"/>
  <c r="F310" i="47"/>
  <c r="L310" i="47" s="1"/>
  <c r="F306" i="47"/>
  <c r="L306" i="47" s="1"/>
  <c r="F302" i="47"/>
  <c r="L302" i="47" s="1"/>
  <c r="F297" i="47"/>
  <c r="L297" i="47" s="1"/>
  <c r="F293" i="47"/>
  <c r="L293" i="47" s="1"/>
  <c r="F288" i="47"/>
  <c r="L288" i="47" s="1"/>
  <c r="F284" i="47"/>
  <c r="L284" i="47" s="1"/>
  <c r="F274" i="47"/>
  <c r="L274" i="47" s="1"/>
  <c r="F270" i="47"/>
  <c r="L270" i="47" s="1"/>
  <c r="F262" i="47"/>
  <c r="L262" i="47" s="1"/>
  <c r="F258" i="47"/>
  <c r="L258" i="47" s="1"/>
  <c r="F254" i="47"/>
  <c r="L254" i="47" s="1"/>
  <c r="F250" i="47"/>
  <c r="L250" i="47" s="1"/>
  <c r="F246" i="47"/>
  <c r="L246" i="47" s="1"/>
  <c r="F242" i="47"/>
  <c r="L242" i="47" s="1"/>
  <c r="L158" i="47"/>
  <c r="L138" i="47"/>
  <c r="F129" i="47"/>
  <c r="L129" i="47" s="1"/>
  <c r="F125" i="47"/>
  <c r="L125" i="47" s="1"/>
  <c r="F121" i="47"/>
  <c r="L121" i="47" s="1"/>
  <c r="F117" i="47"/>
  <c r="L117" i="47" s="1"/>
  <c r="F113" i="47"/>
  <c r="L113" i="47" s="1"/>
  <c r="F109" i="47"/>
  <c r="L109" i="47" s="1"/>
  <c r="F105" i="47"/>
  <c r="L105" i="47" s="1"/>
  <c r="F100" i="47"/>
  <c r="L100" i="47" s="1"/>
  <c r="F95" i="47"/>
  <c r="L95" i="47" s="1"/>
  <c r="L10" i="47"/>
  <c r="F46" i="47"/>
  <c r="L46" i="47" s="1"/>
  <c r="N75" i="47"/>
  <c r="L9" i="47"/>
  <c r="F3" i="47"/>
  <c r="L3" i="47" s="1"/>
  <c r="N30" i="47"/>
  <c r="N34" i="47" s="1"/>
  <c r="F327" i="47"/>
  <c r="L327" i="47" s="1"/>
  <c r="F323" i="47"/>
  <c r="L323" i="47" s="1"/>
  <c r="F319" i="47"/>
  <c r="L319" i="47" s="1"/>
  <c r="F315" i="47"/>
  <c r="L315" i="47" s="1"/>
  <c r="F311" i="47"/>
  <c r="L311" i="47" s="1"/>
  <c r="F307" i="47"/>
  <c r="L307" i="47" s="1"/>
  <c r="F303" i="47"/>
  <c r="L303" i="47" s="1"/>
  <c r="F299" i="47"/>
  <c r="L299" i="47" s="1"/>
  <c r="F294" i="47"/>
  <c r="L294" i="47" s="1"/>
  <c r="F290" i="47"/>
  <c r="L290" i="47" s="1"/>
  <c r="F285" i="47"/>
  <c r="L285" i="47" s="1"/>
  <c r="F275" i="47"/>
  <c r="L275" i="47" s="1"/>
  <c r="F271" i="47"/>
  <c r="L271" i="47" s="1"/>
  <c r="F267" i="47"/>
  <c r="L267" i="47" s="1"/>
  <c r="F263" i="47"/>
  <c r="L263" i="47" s="1"/>
  <c r="F259" i="47"/>
  <c r="L259" i="47" s="1"/>
  <c r="F255" i="47"/>
  <c r="L255" i="47" s="1"/>
  <c r="F251" i="47"/>
  <c r="L251" i="47" s="1"/>
  <c r="F247" i="47"/>
  <c r="L247" i="47" s="1"/>
  <c r="F243" i="47"/>
  <c r="L243" i="47" s="1"/>
  <c r="F239" i="47"/>
  <c r="L239" i="47" s="1"/>
  <c r="F235" i="47"/>
  <c r="L235" i="47" s="1"/>
  <c r="F231" i="47"/>
  <c r="L231" i="47" s="1"/>
  <c r="F227" i="47"/>
  <c r="L227" i="47" s="1"/>
  <c r="F223" i="47"/>
  <c r="L223" i="47" s="1"/>
  <c r="F218" i="47"/>
  <c r="L218" i="47" s="1"/>
  <c r="F214" i="47"/>
  <c r="L214" i="47" s="1"/>
  <c r="F210" i="47"/>
  <c r="L210" i="47" s="1"/>
  <c r="F206" i="47"/>
  <c r="L206" i="47" s="1"/>
  <c r="F202" i="47"/>
  <c r="L202" i="47" s="1"/>
  <c r="F198" i="47"/>
  <c r="L198" i="47" s="1"/>
  <c r="F194" i="47"/>
  <c r="L194" i="47" s="1"/>
  <c r="F190" i="47"/>
  <c r="L190" i="47" s="1"/>
  <c r="F187" i="47"/>
  <c r="L187" i="47" s="1"/>
  <c r="F183" i="47"/>
  <c r="L183" i="47" s="1"/>
  <c r="F179" i="47"/>
  <c r="L179" i="47" s="1"/>
  <c r="F175" i="47"/>
  <c r="L175" i="47" s="1"/>
  <c r="F171" i="47"/>
  <c r="L171" i="47" s="1"/>
  <c r="F167" i="47"/>
  <c r="L167" i="47" s="1"/>
  <c r="F163" i="47"/>
  <c r="L163" i="47" s="1"/>
  <c r="F159" i="47"/>
  <c r="L159" i="47" s="1"/>
  <c r="F155" i="47"/>
  <c r="L155" i="47" s="1"/>
  <c r="L151" i="47"/>
  <c r="F147" i="47"/>
  <c r="L147" i="47" s="1"/>
  <c r="F143" i="47"/>
  <c r="L143" i="47" s="1"/>
  <c r="F139" i="47"/>
  <c r="L139" i="47" s="1"/>
  <c r="F130" i="47"/>
  <c r="L130" i="47" s="1"/>
  <c r="F126" i="47"/>
  <c r="L126" i="47" s="1"/>
  <c r="F122" i="47"/>
  <c r="L122" i="47" s="1"/>
  <c r="F118" i="47"/>
  <c r="L118" i="47" s="1"/>
  <c r="F114" i="47"/>
  <c r="L114" i="47" s="1"/>
  <c r="F110" i="47"/>
  <c r="L110" i="47" s="1"/>
  <c r="F106" i="47"/>
  <c r="L106" i="47" s="1"/>
  <c r="F102" i="47"/>
  <c r="L102" i="47" s="1"/>
  <c r="F15" i="47"/>
  <c r="L15" i="47" s="1"/>
  <c r="F325" i="47"/>
  <c r="L325" i="47" s="1"/>
  <c r="F324" i="47"/>
  <c r="L324" i="47" s="1"/>
  <c r="F317" i="47"/>
  <c r="L317" i="47" s="1"/>
  <c r="F316" i="47"/>
  <c r="L316" i="47" s="1"/>
  <c r="F309" i="47"/>
  <c r="L309" i="47" s="1"/>
  <c r="F308" i="47"/>
  <c r="L308" i="47" s="1"/>
  <c r="F301" i="47"/>
  <c r="L301" i="47" s="1"/>
  <c r="F300" i="47"/>
  <c r="L300" i="47" s="1"/>
  <c r="F292" i="47"/>
  <c r="L292" i="47" s="1"/>
  <c r="F291" i="47"/>
  <c r="L291" i="47" s="1"/>
  <c r="F283" i="47"/>
  <c r="L283" i="47" s="1"/>
  <c r="F282" i="47"/>
  <c r="L282" i="47" s="1"/>
  <c r="F273" i="47"/>
  <c r="L273" i="47" s="1"/>
  <c r="F272" i="47"/>
  <c r="L272" i="47" s="1"/>
  <c r="F264" i="47"/>
  <c r="L264" i="47" s="1"/>
  <c r="F257" i="47"/>
  <c r="L257" i="47" s="1"/>
  <c r="F256" i="47"/>
  <c r="L256" i="47" s="1"/>
  <c r="F248" i="47"/>
  <c r="L248" i="47" s="1"/>
  <c r="L241" i="47"/>
  <c r="F240" i="47"/>
  <c r="L240" i="47" s="1"/>
  <c r="F233" i="47"/>
  <c r="L233" i="47" s="1"/>
  <c r="F232" i="47"/>
  <c r="L232" i="47" s="1"/>
  <c r="F225" i="47"/>
  <c r="L225" i="47" s="1"/>
  <c r="F224" i="47"/>
  <c r="L224" i="47" s="1"/>
  <c r="F216" i="47"/>
  <c r="L216" i="47" s="1"/>
  <c r="F215" i="47"/>
  <c r="L215" i="47" s="1"/>
  <c r="F208" i="47"/>
  <c r="L208" i="47" s="1"/>
  <c r="F207" i="47"/>
  <c r="L207" i="47" s="1"/>
  <c r="F200" i="47"/>
  <c r="L200" i="47" s="1"/>
  <c r="F199" i="47"/>
  <c r="L199" i="47" s="1"/>
  <c r="F192" i="47"/>
  <c r="L192" i="47" s="1"/>
  <c r="F191" i="47"/>
  <c r="L191" i="47" s="1"/>
  <c r="F185" i="47"/>
  <c r="L185" i="47" s="1"/>
  <c r="F184" i="47"/>
  <c r="L184" i="47" s="1"/>
  <c r="F177" i="47"/>
  <c r="L177" i="47" s="1"/>
  <c r="F176" i="47"/>
  <c r="F169" i="47"/>
  <c r="F168" i="47"/>
  <c r="L168" i="47" s="1"/>
  <c r="F161" i="47"/>
  <c r="L161" i="47" s="1"/>
  <c r="F160" i="47"/>
  <c r="L160" i="47" s="1"/>
  <c r="L153" i="47"/>
  <c r="L152" i="47"/>
  <c r="F145" i="47"/>
  <c r="L145" i="47" s="1"/>
  <c r="F144" i="47"/>
  <c r="L144" i="47" s="1"/>
  <c r="F137" i="47"/>
  <c r="L137" i="47" s="1"/>
  <c r="F136" i="47"/>
  <c r="L136" i="47" s="1"/>
  <c r="F124" i="47"/>
  <c r="L124" i="47" s="1"/>
  <c r="F123" i="47"/>
  <c r="L123" i="47" s="1"/>
  <c r="F116" i="47"/>
  <c r="L116" i="47" s="1"/>
  <c r="F115" i="47"/>
  <c r="L115" i="47" s="1"/>
  <c r="F108" i="47"/>
  <c r="F107" i="47"/>
  <c r="L107" i="47" s="1"/>
  <c r="N76" i="47"/>
  <c r="N74" i="47"/>
  <c r="L6" i="7"/>
  <c r="L41" i="7"/>
  <c r="L68" i="7"/>
  <c r="L69" i="7"/>
  <c r="L59" i="7"/>
  <c r="L63" i="7"/>
  <c r="L66" i="7"/>
  <c r="L38" i="7"/>
  <c r="L70" i="7"/>
  <c r="L25" i="7"/>
  <c r="L23" i="7"/>
  <c r="L15" i="7"/>
  <c r="L47" i="7"/>
  <c r="L72" i="7"/>
  <c r="L67" i="7"/>
  <c r="L54" i="7"/>
  <c r="L34" i="7"/>
  <c r="L12" i="7"/>
  <c r="L4" i="7"/>
  <c r="G2" i="3"/>
  <c r="M19" i="3"/>
  <c r="M15" i="3"/>
  <c r="L2" i="3"/>
  <c r="M3" i="3"/>
  <c r="M20" i="3"/>
  <c r="M16" i="3"/>
  <c r="M44" i="3"/>
  <c r="M40" i="3"/>
  <c r="M36" i="3"/>
  <c r="M28" i="3"/>
  <c r="F43" i="3"/>
  <c r="M43" i="3" s="1"/>
  <c r="F41" i="3"/>
  <c r="M41" i="3" s="1"/>
  <c r="F39" i="3"/>
  <c r="M39" i="3" s="1"/>
  <c r="F30" i="3"/>
  <c r="M30" i="3" s="1"/>
  <c r="M21" i="3"/>
  <c r="M22" i="3"/>
  <c r="F34" i="3"/>
  <c r="M34" i="3" s="1"/>
  <c r="F27" i="3"/>
  <c r="M27" i="3" s="1"/>
  <c r="M23" i="3"/>
  <c r="F26" i="3"/>
  <c r="M26" i="3" s="1"/>
  <c r="F35" i="3"/>
  <c r="M35" i="3" s="1"/>
  <c r="F32" i="3"/>
  <c r="M32" i="3" s="1"/>
  <c r="F37" i="3"/>
  <c r="M37" i="3" s="1"/>
  <c r="L40" i="4"/>
  <c r="L83" i="4"/>
  <c r="L41" i="4"/>
  <c r="L48" i="4"/>
  <c r="L79" i="4"/>
  <c r="L77" i="4"/>
  <c r="L35" i="4"/>
  <c r="L17" i="4"/>
  <c r="L69" i="4"/>
  <c r="H8" i="4"/>
  <c r="F8" i="4" s="1"/>
  <c r="G2" i="4"/>
  <c r="L16" i="4"/>
  <c r="L28" i="4"/>
  <c r="L30" i="4"/>
  <c r="L37" i="4"/>
  <c r="L53" i="4"/>
  <c r="L61" i="4"/>
  <c r="L45" i="4"/>
  <c r="L57" i="4"/>
  <c r="L65" i="4"/>
  <c r="L59" i="4"/>
  <c r="L49" i="4"/>
  <c r="L12" i="4"/>
  <c r="L55" i="4"/>
  <c r="F101" i="47"/>
  <c r="L101" i="47" s="1"/>
  <c r="F97" i="47"/>
  <c r="L97" i="47" s="1"/>
  <c r="F98" i="47"/>
  <c r="L98" i="47" s="1"/>
  <c r="L23" i="38"/>
  <c r="D19" i="1" s="1"/>
  <c r="F19" i="1" s="1"/>
  <c r="F93" i="47"/>
  <c r="L93" i="47" s="1"/>
  <c r="F89" i="47"/>
  <c r="L89" i="47" s="1"/>
  <c r="L30" i="7"/>
  <c r="F85" i="47"/>
  <c r="L85" i="47" s="1"/>
  <c r="F82" i="47"/>
  <c r="L82" i="47" s="1"/>
  <c r="L14" i="29"/>
  <c r="D11" i="1" s="1"/>
  <c r="F11" i="1" s="1"/>
  <c r="F14" i="29"/>
  <c r="B11" i="1" s="1"/>
  <c r="F23" i="42"/>
  <c r="B12" i="1" s="1"/>
  <c r="L6" i="42"/>
  <c r="L23" i="42" s="1"/>
  <c r="D12" i="1" s="1"/>
  <c r="F12" i="1" s="1"/>
  <c r="H23" i="42"/>
  <c r="C12" i="1" s="1"/>
  <c r="L26" i="7"/>
  <c r="L31" i="4"/>
  <c r="F15" i="13"/>
  <c r="B27" i="1" s="1"/>
  <c r="F38" i="1"/>
  <c r="F6" i="1"/>
  <c r="F36" i="1"/>
  <c r="F46" i="1"/>
  <c r="L22" i="7"/>
  <c r="F4" i="1"/>
  <c r="F13" i="1"/>
  <c r="L28" i="8"/>
  <c r="D45" i="1" s="1"/>
  <c r="F45" i="1" s="1"/>
  <c r="F57" i="47"/>
  <c r="L57" i="47" s="1"/>
  <c r="L6" i="13"/>
  <c r="L15" i="13" s="1"/>
  <c r="D27" i="1" s="1"/>
  <c r="F27" i="1" s="1"/>
  <c r="F20" i="5"/>
  <c r="B28" i="1" s="1"/>
  <c r="F39" i="1"/>
  <c r="F23" i="1"/>
  <c r="F35" i="1"/>
  <c r="L16" i="33"/>
  <c r="D40" i="1" s="1"/>
  <c r="F40" i="1" s="1"/>
  <c r="L8" i="30"/>
  <c r="L13" i="30" s="1"/>
  <c r="D5" i="1" s="1"/>
  <c r="F5" i="1" s="1"/>
  <c r="F13" i="30"/>
  <c r="B5" i="1" s="1"/>
  <c r="L7" i="6"/>
  <c r="L22" i="6" s="1"/>
  <c r="D34" i="1" s="1"/>
  <c r="L9" i="6"/>
  <c r="L14" i="6"/>
  <c r="F22" i="6"/>
  <c r="B34" i="1" s="1"/>
  <c r="H20" i="5"/>
  <c r="C28" i="1" s="1"/>
  <c r="L10" i="5"/>
  <c r="L14" i="5"/>
  <c r="K20" i="5"/>
  <c r="L13" i="5"/>
  <c r="L5" i="5"/>
  <c r="H2" i="3"/>
  <c r="C24" i="1" s="1"/>
  <c r="L4" i="37"/>
  <c r="L2" i="37"/>
  <c r="F20" i="37"/>
  <c r="B51" i="1" s="1"/>
  <c r="H20" i="37"/>
  <c r="C51" i="1" s="1"/>
  <c r="K20" i="37"/>
  <c r="L3" i="37"/>
  <c r="L7" i="37"/>
  <c r="L21" i="47"/>
  <c r="F62" i="47"/>
  <c r="L62" i="47" s="1"/>
  <c r="L58" i="47"/>
  <c r="F17" i="47"/>
  <c r="L17" i="47" s="1"/>
  <c r="L42" i="47"/>
  <c r="L39" i="47"/>
  <c r="L23" i="47"/>
  <c r="L141" i="47"/>
  <c r="L96" i="47"/>
  <c r="L166" i="47"/>
  <c r="L176" i="47"/>
  <c r="L169" i="47"/>
  <c r="L108" i="47"/>
  <c r="L92" i="47"/>
  <c r="L84" i="47"/>
  <c r="L83" i="47"/>
  <c r="L148" i="47"/>
  <c r="L111" i="47"/>
  <c r="F22" i="47"/>
  <c r="L22" i="47" s="1"/>
  <c r="F80" i="47"/>
  <c r="L80" i="47" s="1"/>
  <c r="F75" i="47"/>
  <c r="L75" i="47" s="1"/>
  <c r="F71" i="47"/>
  <c r="L71" i="47" s="1"/>
  <c r="F70" i="47"/>
  <c r="L70" i="47" s="1"/>
  <c r="F67" i="47"/>
  <c r="L67" i="47" s="1"/>
  <c r="F66" i="47"/>
  <c r="L66" i="47" s="1"/>
  <c r="F63" i="47"/>
  <c r="L63" i="47" s="1"/>
  <c r="L59" i="47"/>
  <c r="F55" i="47"/>
  <c r="L55" i="47" s="1"/>
  <c r="F54" i="47"/>
  <c r="L54" i="47" s="1"/>
  <c r="F51" i="47"/>
  <c r="L51" i="47" s="1"/>
  <c r="F50" i="47"/>
  <c r="L50" i="47" s="1"/>
  <c r="F18" i="47"/>
  <c r="L18" i="47" s="1"/>
  <c r="F76" i="47"/>
  <c r="L76" i="47" s="1"/>
  <c r="F72" i="47"/>
  <c r="L72" i="47" s="1"/>
  <c r="F68" i="47"/>
  <c r="L68" i="47" s="1"/>
  <c r="F64" i="47"/>
  <c r="L64" i="47" s="1"/>
  <c r="F60" i="47"/>
  <c r="L60" i="47" s="1"/>
  <c r="F56" i="47"/>
  <c r="L56" i="47" s="1"/>
  <c r="F52" i="47"/>
  <c r="L52" i="47" s="1"/>
  <c r="F48" i="47"/>
  <c r="L48" i="47" s="1"/>
  <c r="L37" i="47"/>
  <c r="F16" i="47"/>
  <c r="L16" i="47" s="1"/>
  <c r="F11" i="47"/>
  <c r="L11" i="47" s="1"/>
  <c r="F77" i="47"/>
  <c r="L77" i="47" s="1"/>
  <c r="F73" i="47"/>
  <c r="L73" i="47" s="1"/>
  <c r="F69" i="47"/>
  <c r="L69" i="47" s="1"/>
  <c r="F65" i="47"/>
  <c r="L65" i="47" s="1"/>
  <c r="F61" i="47"/>
  <c r="L61" i="47" s="1"/>
  <c r="F53" i="47"/>
  <c r="L53" i="47" s="1"/>
  <c r="F49" i="47"/>
  <c r="L49" i="47" s="1"/>
  <c r="F20" i="47"/>
  <c r="L20" i="47" s="1"/>
  <c r="L27" i="4"/>
  <c r="L23" i="4"/>
  <c r="L25" i="4"/>
  <c r="L36" i="4"/>
  <c r="L32" i="4"/>
  <c r="L34" i="4"/>
  <c r="L5" i="4"/>
  <c r="H2" i="4"/>
  <c r="C9" i="1" s="1"/>
  <c r="F47" i="47"/>
  <c r="L47" i="47" s="1"/>
  <c r="L6" i="11"/>
  <c r="L4" i="11"/>
  <c r="L10" i="11"/>
  <c r="H19" i="11"/>
  <c r="C37" i="1" s="1"/>
  <c r="L9" i="11"/>
  <c r="L16" i="11"/>
  <c r="L5" i="11"/>
  <c r="F19" i="11"/>
  <c r="B37" i="1" s="1"/>
  <c r="M13" i="21"/>
  <c r="M24" i="21" s="1"/>
  <c r="D48" i="1" s="1"/>
  <c r="F48" i="1" s="1"/>
  <c r="F24" i="21"/>
  <c r="B48" i="1" s="1"/>
  <c r="L45" i="47"/>
  <c r="F44" i="47"/>
  <c r="L44" i="47" s="1"/>
  <c r="H2" i="9"/>
  <c r="F6" i="9"/>
  <c r="L6" i="9" s="1"/>
  <c r="L2" i="9" s="1"/>
  <c r="F20" i="1" s="1"/>
  <c r="F43" i="47"/>
  <c r="L43" i="47" s="1"/>
  <c r="L41" i="47"/>
  <c r="F40" i="47"/>
  <c r="L40" i="47" s="1"/>
  <c r="K2" i="7"/>
  <c r="L19" i="7"/>
  <c r="L18" i="7"/>
  <c r="F3" i="7"/>
  <c r="K75" i="7"/>
  <c r="F5" i="47"/>
  <c r="L5" i="47" s="1"/>
  <c r="F36" i="47"/>
  <c r="F38" i="47"/>
  <c r="L38" i="47" s="1"/>
  <c r="L2" i="48"/>
  <c r="D44" i="1" s="1"/>
  <c r="F44" i="1" s="1"/>
  <c r="F2" i="48"/>
  <c r="B44" i="1" s="1"/>
  <c r="L345" i="47" l="1"/>
  <c r="F2" i="47"/>
  <c r="L19" i="12"/>
  <c r="D15" i="1" s="1"/>
  <c r="F15" i="1" s="1"/>
  <c r="I5" i="1"/>
  <c r="L19" i="28"/>
  <c r="D49" i="1" s="1"/>
  <c r="F49" i="1" s="1"/>
  <c r="N78" i="47"/>
  <c r="N186" i="47"/>
  <c r="N134" i="47"/>
  <c r="F14" i="25"/>
  <c r="B42" i="1" s="1"/>
  <c r="L2" i="25"/>
  <c r="L14" i="25" s="1"/>
  <c r="D42" i="1" s="1"/>
  <c r="F42" i="1" s="1"/>
  <c r="L17" i="27"/>
  <c r="D17" i="1" s="1"/>
  <c r="F17" i="1" s="1"/>
  <c r="M4" i="2"/>
  <c r="M2" i="2" s="1"/>
  <c r="D31" i="1" s="1"/>
  <c r="F31" i="1" s="1"/>
  <c r="M2" i="3"/>
  <c r="D24" i="1" s="1"/>
  <c r="F24" i="1" s="1"/>
  <c r="F2" i="3"/>
  <c r="B24" i="1" s="1"/>
  <c r="L8" i="4"/>
  <c r="F2" i="4"/>
  <c r="B9" i="1" s="1"/>
  <c r="L20" i="5"/>
  <c r="D28" i="1" s="1"/>
  <c r="F28" i="1" s="1"/>
  <c r="L20" i="37"/>
  <c r="D51" i="1" s="1"/>
  <c r="F51" i="1" s="1"/>
  <c r="L2" i="4"/>
  <c r="D9" i="1" s="1"/>
  <c r="L19" i="11"/>
  <c r="D37" i="1" s="1"/>
  <c r="F37" i="1" s="1"/>
  <c r="F2" i="9"/>
  <c r="L3" i="7"/>
  <c r="F2" i="7"/>
  <c r="B16" i="1" s="1"/>
  <c r="F75" i="7"/>
  <c r="L36" i="47"/>
  <c r="I3" i="1" l="1"/>
  <c r="F9" i="1"/>
  <c r="L2" i="7"/>
  <c r="D16" i="1" s="1"/>
  <c r="I7" i="1" s="1"/>
  <c r="L75" i="7"/>
  <c r="F16" i="1" l="1"/>
  <c r="I11" i="1" s="1"/>
  <c r="G2" i="47"/>
  <c r="K2" i="47"/>
  <c r="J2" i="47"/>
  <c r="M9" i="1" s="1"/>
  <c r="H2" i="47"/>
  <c r="M5" i="1" s="1"/>
  <c r="I2" i="47"/>
  <c r="M7" i="1" s="1"/>
  <c r="F266" i="47" l="1"/>
  <c r="L266" i="47" s="1"/>
  <c r="F265" i="47"/>
  <c r="M3" i="1" l="1"/>
  <c r="P3" i="1" s="1"/>
  <c r="R3" i="1" s="1"/>
  <c r="L265" i="47"/>
  <c r="L2" i="47" s="1"/>
  <c r="M11" i="1" s="1"/>
</calcChain>
</file>

<file path=xl/comments1.xml><?xml version="1.0" encoding="utf-8"?>
<comments xmlns="http://schemas.openxmlformats.org/spreadsheetml/2006/main">
  <authors>
    <author>Zia Shaikh</author>
  </authors>
  <commentList>
    <comment ref="K14" authorId="0" shapeId="0">
      <text>
        <r>
          <rPr>
            <b/>
            <sz val="9"/>
            <color indexed="81"/>
            <rFont val="Tahoma"/>
            <family val="2"/>
          </rPr>
          <t>Click to view G-ST Details</t>
        </r>
      </text>
    </comment>
  </commentList>
</comments>
</file>

<file path=xl/comments2.xml><?xml version="1.0" encoding="utf-8"?>
<comments xmlns="http://schemas.openxmlformats.org/spreadsheetml/2006/main">
  <authors>
    <author>Zia Shaikh</author>
  </authors>
  <commentList>
    <comment ref="N29" authorId="0" shapeId="0">
      <text>
        <r>
          <rPr>
            <b/>
            <sz val="9"/>
            <color indexed="81"/>
            <rFont val="Tahoma"/>
            <family val="2"/>
          </rPr>
          <t>Balance of 8,250 Received from Komli Media. ALL INVOICES CLEARED.</t>
        </r>
      </text>
    </comment>
  </commentList>
</comments>
</file>

<file path=xl/comments3.xml><?xml version="1.0" encoding="utf-8"?>
<comments xmlns="http://schemas.openxmlformats.org/spreadsheetml/2006/main">
  <authors>
    <author>Zia Shaikh</author>
  </authors>
  <commentList>
    <comment ref="N4" authorId="0" shapeId="0">
      <text>
        <r>
          <rPr>
            <b/>
            <sz val="9"/>
            <color indexed="81"/>
            <rFont val="Tahoma"/>
            <family val="2"/>
          </rPr>
          <t>Received part payment of 2,16,395. Pending amount - 80,951. Invoice still PENDING</t>
        </r>
      </text>
    </comment>
    <comment ref="N8" authorId="0" shapeId="0">
      <text>
        <r>
          <rPr>
            <b/>
            <sz val="9"/>
            <color indexed="81"/>
            <rFont val="Tahoma"/>
            <family val="2"/>
          </rPr>
          <t>80951 of Inv-Fork-Media-40 + Inv-Fork-Media-44. 
80951+68976=149927</t>
        </r>
      </text>
    </comment>
    <comment ref="N15" authorId="0" shapeId="0">
      <text>
        <r>
          <rPr>
            <b/>
            <sz val="9"/>
            <color indexed="81"/>
            <rFont val="Tahoma"/>
            <family val="2"/>
          </rPr>
          <t>Received 6,786 on 22nd Dec 2017.
Received 1,50,939 on 9th Feb 2018. Invoice CLEARED.</t>
        </r>
      </text>
    </comment>
    <comment ref="N32" authorId="0" shapeId="0">
      <text>
        <r>
          <rPr>
            <b/>
            <sz val="9"/>
            <color indexed="81"/>
            <rFont val="Tahoma"/>
            <family val="2"/>
          </rPr>
          <t>Received Part Payment of 1,74,989 on 9th Feb 2018.
Received Part Payment of 296643 on 5th March 2018. All Invoice CLEARED.</t>
        </r>
      </text>
    </comment>
    <comment ref="N51" authorId="0" shapeId="0">
      <text>
        <r>
          <rPr>
            <b/>
            <sz val="9"/>
            <color indexed="81"/>
            <rFont val="Tahoma"/>
            <family val="2"/>
          </rPr>
          <t>Received Part Payment of 88,451 on 17th Apr 2018.
8,989 INR PENDING
Received additional 8701. All Invoices CLEARED</t>
        </r>
      </text>
    </comment>
  </commentList>
</comments>
</file>

<file path=xl/comments4.xml><?xml version="1.0" encoding="utf-8"?>
<comments xmlns="http://schemas.openxmlformats.org/spreadsheetml/2006/main">
  <authors>
    <author>Zia Shaikh</author>
  </authors>
  <commentList>
    <comment ref="L4" authorId="0" shapeId="0">
      <text>
        <r>
          <rPr>
            <b/>
            <sz val="9"/>
            <color indexed="81"/>
            <rFont val="Tahoma"/>
            <family val="2"/>
          </rPr>
          <t>Received 1,17984 for Inv-072+073. All invoices CLEARED</t>
        </r>
      </text>
    </comment>
    <comment ref="L6" authorId="0" shapeId="0">
      <text>
        <r>
          <rPr>
            <b/>
            <sz val="9"/>
            <color indexed="81"/>
            <rFont val="Tahoma"/>
            <family val="2"/>
          </rPr>
          <t>CLEARED ON 6th SEP 2018. LAST Entry in this sheet.</t>
        </r>
      </text>
    </comment>
    <comment ref="L10" authorId="0" shapeId="0">
      <text>
        <r>
          <rPr>
            <b/>
            <sz val="9"/>
            <color indexed="81"/>
            <rFont val="Tahoma"/>
            <family val="2"/>
          </rPr>
          <t>Received 48144 for Inv 92, 93, 94, 95. All Cleared.</t>
        </r>
      </text>
    </comment>
    <comment ref="L11" authorId="0" shapeId="0">
      <text>
        <r>
          <rPr>
            <b/>
            <sz val="9"/>
            <color indexed="81"/>
            <rFont val="Tahoma"/>
            <family val="2"/>
          </rPr>
          <t>Received amount 57905 on 5th Mar 2018 against INV-104+INV-1025+INV-108. All 3 invoices cleared.</t>
        </r>
      </text>
    </comment>
    <comment ref="L17" authorId="0" shapeId="0">
      <text>
        <r>
          <rPr>
            <b/>
            <sz val="9"/>
            <color indexed="81"/>
            <rFont val="Tahoma"/>
            <family val="2"/>
          </rPr>
          <t>Received 99,137.57 on 11th May for INV-001, INV-002, INV-003 &amp; INV-004. All Invoices Cleared</t>
        </r>
      </text>
    </comment>
    <comment ref="C18" authorId="0" shapeId="0">
      <text>
        <r>
          <rPr>
            <b/>
            <sz val="9"/>
            <color indexed="81"/>
            <rFont val="Tahoma"/>
            <family val="2"/>
          </rPr>
          <t>Marasi Riverside Dubai Properties, 
1 JBR Dubai Properties, 
City Bank, 
Renault, 
Dubai Properties - Villanova Amaranta, Dubai Properties - Bellevue Towers India, 
Dubai Properties - Remraam India</t>
        </r>
      </text>
    </comment>
    <comment ref="L18" authorId="0" shapeId="0">
      <text>
        <r>
          <rPr>
            <b/>
            <sz val="9"/>
            <color indexed="81"/>
            <rFont val="Tahoma"/>
            <family val="2"/>
          </rPr>
          <t>Received amt on 14th June 2018 against 50% for INV-005. 
Received remaining 50% on 6th Sep 2018. All CLEARED.</t>
        </r>
      </text>
    </comment>
    <comment ref="L19" authorId="0" shapeId="0">
      <text>
        <r>
          <rPr>
            <b/>
            <sz val="9"/>
            <color indexed="81"/>
            <rFont val="Tahoma"/>
            <family val="2"/>
          </rPr>
          <t>Amount received on 6th September 2018. Inv 074 &amp; Inv 005 All CLEARED.</t>
        </r>
      </text>
    </comment>
  </commentList>
</comments>
</file>

<file path=xl/comments5.xml><?xml version="1.0" encoding="utf-8"?>
<comments xmlns="http://schemas.openxmlformats.org/spreadsheetml/2006/main">
  <authors>
    <author>Zia Shaikh</author>
  </authors>
  <commentList>
    <comment ref="M40" authorId="0" shapeId="0">
      <text>
        <r>
          <rPr>
            <b/>
            <sz val="9"/>
            <color indexed="81"/>
            <rFont val="Tahoma"/>
            <family val="2"/>
          </rPr>
          <t>Received PART Payment of 6,532 INR on 7th Feb 2018. 
Received PART Payment of 50,000 INR on 21st Mar 2018. 
Received FINAL Payment of 1,08,652 INR on 10th Apr 2018. 
Spid-026-Oct INVOICE CLEARED</t>
        </r>
      </text>
    </comment>
    <comment ref="M42" authorId="0" shapeId="0">
      <text>
        <r>
          <rPr>
            <b/>
            <sz val="9"/>
            <color indexed="81"/>
            <rFont val="Tahoma"/>
            <family val="2"/>
          </rPr>
          <t>Received part payment of 94,320 on 30th Apr 2018.
15,648 INR PENDING</t>
        </r>
      </text>
    </comment>
  </commentList>
</comments>
</file>

<file path=xl/comments6.xml><?xml version="1.0" encoding="utf-8"?>
<comments xmlns="http://schemas.openxmlformats.org/spreadsheetml/2006/main">
  <authors>
    <author>Zia Shaikh</author>
  </authors>
  <commentList>
    <comment ref="N4" authorId="0" shapeId="0">
      <text>
        <r>
          <rPr>
            <b/>
            <sz val="9"/>
            <color indexed="81"/>
            <rFont val="Tahoma"/>
            <family val="2"/>
          </rPr>
          <t>Received part payment of 2,50,000 on 5th Oct 2017. 
Received 3,50,000 INR on 20th Dec 2017.
Received 1,91,378 INR on 24th Jan 2018.
ALL CLEARED</t>
        </r>
      </text>
    </comment>
    <comment ref="N6" authorId="0" shapeId="0">
      <text>
        <r>
          <rPr>
            <b/>
            <sz val="9"/>
            <color indexed="81"/>
            <rFont val="Tahoma"/>
            <family val="2"/>
          </rPr>
          <t>Received 69429 on 28th Nov 2017 &amp; Balance 5143 on 4th Dec 2017. INVOICE CLEARED.</t>
        </r>
      </text>
    </comment>
    <comment ref="N7" authorId="0" shapeId="0">
      <text>
        <r>
          <rPr>
            <b/>
            <sz val="9"/>
            <color indexed="81"/>
            <rFont val="Tahoma"/>
            <family val="2"/>
          </rPr>
          <t>Received Advance Payment on 24th Jan 2018. GST amount of INR 20250 PENDING</t>
        </r>
      </text>
    </comment>
    <comment ref="N8" authorId="0" shapeId="0">
      <text>
        <r>
          <rPr>
            <b/>
            <sz val="9"/>
            <color indexed="81"/>
            <rFont val="Tahoma"/>
            <family val="2"/>
          </rPr>
          <t>Received amt on 9th May 2018. No clarity against which invoices</t>
        </r>
      </text>
    </comment>
    <comment ref="N9" authorId="0" shapeId="0">
      <text>
        <r>
          <rPr>
            <b/>
            <sz val="9"/>
            <color indexed="81"/>
            <rFont val="Tahoma"/>
            <family val="2"/>
          </rPr>
          <t>Received amt on 14th June 2018. No clarity against which invoices.</t>
        </r>
      </text>
    </comment>
    <comment ref="N10" authorId="0" shapeId="0">
      <text>
        <r>
          <rPr>
            <b/>
            <sz val="9"/>
            <color indexed="81"/>
            <rFont val="Tahoma"/>
            <family val="2"/>
          </rPr>
          <t>Received 3,00,000 on 3rd July 2018. Lumpsum amount deposited.</t>
        </r>
      </text>
    </comment>
    <comment ref="N11" authorId="0" shapeId="0">
      <text>
        <r>
          <rPr>
            <b/>
            <sz val="9"/>
            <color indexed="81"/>
            <rFont val="Tahoma"/>
            <family val="2"/>
          </rPr>
          <t>Received 2,00,000 on 4th Aug 2018. Lumpsum amount deposited.</t>
        </r>
      </text>
    </comment>
  </commentList>
</comments>
</file>

<file path=xl/comments7.xml><?xml version="1.0" encoding="utf-8"?>
<comments xmlns="http://schemas.openxmlformats.org/spreadsheetml/2006/main">
  <authors>
    <author>Zia Shaikh</author>
  </authors>
  <commentList>
    <comment ref="M13" authorId="0" shapeId="0">
      <text>
        <r>
          <rPr>
            <b/>
            <sz val="9"/>
            <color indexed="81"/>
            <rFont val="Tahoma"/>
            <family val="2"/>
          </rPr>
          <t>LPU payment made by error twice, adjusting the amount in Shopclues &amp; Tomorrow Makers. Balance 1808 will be paid later.
1808 INR paid on 30th DEC 2016 Billing Cycle. ALL CLEAR</t>
        </r>
      </text>
    </comment>
  </commentList>
</comments>
</file>

<file path=xl/comments8.xml><?xml version="1.0" encoding="utf-8"?>
<comments xmlns="http://schemas.openxmlformats.org/spreadsheetml/2006/main">
  <authors>
    <author>Zia Shaikh</author>
  </authors>
  <commentList>
    <comment ref="M14" authorId="0" shapeId="0">
      <text>
        <r>
          <rPr>
            <b/>
            <sz val="9"/>
            <color indexed="81"/>
            <rFont val="Tahoma"/>
            <family val="2"/>
          </rPr>
          <t>Received 50% of the invoice money. Remaining 372335 is PENDING
Received 3,72,334 via cheque on 9th March 2018.
All Invoices CLEARED.</t>
        </r>
      </text>
    </comment>
  </commentList>
</comments>
</file>

<file path=xl/comments9.xml><?xml version="1.0" encoding="utf-8"?>
<comments xmlns="http://schemas.openxmlformats.org/spreadsheetml/2006/main">
  <authors>
    <author>Zia Shaikh</author>
  </authors>
  <commentList>
    <comment ref="M7" authorId="0" shapeId="0">
      <text>
        <r>
          <rPr>
            <b/>
            <sz val="9"/>
            <color indexed="81"/>
            <rFont val="Tahoma"/>
            <family val="2"/>
          </rPr>
          <t>Received 2,89,996 INR on 15th Jun for Tyroo International Invoice Nos - TYROO-00154-July-2016, TYROO-00155-Jan-2017, TYROO-00156-Feb-2017, TYROO-00157-Mar-2017, TYROO-00158-Apr-2017</t>
        </r>
      </text>
    </comment>
    <comment ref="M12" authorId="0" shapeId="0">
      <text>
        <r>
          <rPr>
            <b/>
            <sz val="9"/>
            <color indexed="81"/>
            <rFont val="Tahoma"/>
            <family val="2"/>
          </rPr>
          <t>Amount received for 
TYROO-00159 - $1,750
TYROO-00160 - $1,400
TYROO-00161 - $320
TYROO-00162 - $800
All Invoices CLEARED. $ rate = 64.72</t>
        </r>
      </text>
    </comment>
  </commentList>
</comments>
</file>

<file path=xl/comments10.xml><?xml version="1.0" encoding="utf-8"?>
<comments xmlns="http://schemas.openxmlformats.org/spreadsheetml/2006/main">
  <authors>
    <author>Zia Shaikh</author>
  </authors>
  <commentList>
    <comment ref="N5" authorId="0" shapeId="0">
      <text>
        <r>
          <rPr>
            <b/>
            <sz val="9"/>
            <color indexed="81"/>
            <rFont val="Tahoma"/>
            <family val="2"/>
          </rPr>
          <t>Received 52,200 for both the invoices. All invoices CLEARED.</t>
        </r>
      </text>
    </comment>
  </commentList>
</comments>
</file>

<file path=xl/comments11.xml><?xml version="1.0" encoding="utf-8"?>
<comments xmlns="http://schemas.openxmlformats.org/spreadsheetml/2006/main">
  <authors>
    <author>Zia Shaikh</author>
  </authors>
  <commentList>
    <comment ref="N2" authorId="0" shapeId="0">
      <text>
        <r>
          <rPr>
            <b/>
            <sz val="9"/>
            <color indexed="81"/>
            <rFont val="Tahoma"/>
            <family val="2"/>
          </rPr>
          <t>Received 11,000 as Advance in HDFC account on 27th Sep 2017.</t>
        </r>
      </text>
    </comment>
  </commentList>
</comments>
</file>

<file path=xl/comments12.xml><?xml version="1.0" encoding="utf-8"?>
<comments xmlns="http://schemas.openxmlformats.org/spreadsheetml/2006/main">
  <authors>
    <author>Zia Shaikh</author>
  </authors>
  <commentList>
    <comment ref="M4" authorId="0" shapeId="0">
      <text>
        <r>
          <rPr>
            <b/>
            <sz val="9"/>
            <color indexed="81"/>
            <rFont val="Tahoma"/>
            <family val="2"/>
          </rPr>
          <t>Received cheque of 6854 INR, dated 15/11/2017.</t>
        </r>
      </text>
    </comment>
    <comment ref="M7" authorId="0" shapeId="0">
      <text>
        <r>
          <rPr>
            <b/>
            <sz val="9"/>
            <color indexed="81"/>
            <rFont val="Tahoma"/>
            <family val="2"/>
          </rPr>
          <t>Received cheque of 13,993, dated 27/11/2017</t>
        </r>
      </text>
    </comment>
  </commentList>
</comments>
</file>

<file path=xl/comments13.xml><?xml version="1.0" encoding="utf-8"?>
<comments xmlns="http://schemas.openxmlformats.org/spreadsheetml/2006/main">
  <authors>
    <author>Zia Shaikh</author>
  </authors>
  <commentList>
    <comment ref="M2" authorId="0" shapeId="0">
      <text>
        <r>
          <rPr>
            <b/>
            <sz val="9"/>
            <color indexed="81"/>
            <rFont val="Tahoma"/>
            <family val="2"/>
          </rPr>
          <t>Received Amt for Invoices Httpool-0003-May-2017 &amp; Httpool-0007-June-2017
Both Invoices CLEARED</t>
        </r>
      </text>
    </comment>
  </commentList>
</comments>
</file>

<file path=xl/comments14.xml><?xml version="1.0" encoding="utf-8"?>
<comments xmlns="http://schemas.openxmlformats.org/spreadsheetml/2006/main">
  <authors>
    <author>Zia Shaikh</author>
  </authors>
  <commentList>
    <comment ref="N17" authorId="0" shapeId="0">
      <text>
        <r>
          <rPr>
            <b/>
            <sz val="9"/>
            <color indexed="81"/>
            <rFont val="Tahoma"/>
            <family val="2"/>
          </rPr>
          <t>Amt received for Invoices Vertoz-0021-Sep-2017, Vertoz-0022-Nov-2017, Vertoz-0023-Aug-2017. 
All invoices CLEARED.</t>
        </r>
      </text>
    </comment>
  </commentList>
</comments>
</file>

<file path=xl/comments15.xml><?xml version="1.0" encoding="utf-8"?>
<comments xmlns="http://schemas.openxmlformats.org/spreadsheetml/2006/main">
  <authors>
    <author>Zia Shaikh</author>
  </authors>
  <commentList>
    <comment ref="M5" authorId="0" shapeId="0">
      <text>
        <r>
          <rPr>
            <b/>
            <sz val="9"/>
            <color indexed="81"/>
            <rFont val="Tahoma"/>
            <family val="2"/>
          </rPr>
          <t>Received 20000 on 16th March 2018
Received 30000 on 11th Apr 2018
Received 30000 on 25th May 2018</t>
        </r>
      </text>
    </comment>
    <comment ref="M6" authorId="0" shapeId="0">
      <text>
        <r>
          <rPr>
            <b/>
            <sz val="9"/>
            <color indexed="81"/>
            <rFont val="Tahoma"/>
            <family val="2"/>
          </rPr>
          <t>Received 40,000 on 2nd August 2018</t>
        </r>
      </text>
    </comment>
    <comment ref="M7" authorId="0" shapeId="0">
      <text>
        <r>
          <rPr>
            <b/>
            <sz val="9"/>
            <color indexed="81"/>
            <rFont val="Tahoma"/>
            <family val="2"/>
          </rPr>
          <t>Received amount on 7th September 2018</t>
        </r>
      </text>
    </comment>
  </commentList>
</comments>
</file>

<file path=xl/comments16.xml><?xml version="1.0" encoding="utf-8"?>
<comments xmlns="http://schemas.openxmlformats.org/spreadsheetml/2006/main">
  <authors>
    <author>Zia Shaikh</author>
  </authors>
  <commentList>
    <comment ref="M5" authorId="0" shapeId="0">
      <text>
        <r>
          <rPr>
            <b/>
            <sz val="9"/>
            <color indexed="81"/>
            <rFont val="Tahoma"/>
            <family val="2"/>
          </rPr>
          <t>GST not credited, sent and email to them, awaiting their response. 
GST credited on 26th Oct 2017. All Invoice Cleared.</t>
        </r>
      </text>
    </comment>
  </commentList>
</comments>
</file>

<file path=xl/comments17.xml><?xml version="1.0" encoding="utf-8"?>
<comments xmlns="http://schemas.openxmlformats.org/spreadsheetml/2006/main">
  <authors>
    <author>Zia Shaikh</author>
  </authors>
  <commentList>
    <comment ref="M12" authorId="0" shapeId="0">
      <text>
        <r>
          <rPr>
            <b/>
            <sz val="9"/>
            <color indexed="81"/>
            <rFont val="Tahoma"/>
            <family val="2"/>
          </rPr>
          <t>Received 47056 INR on 16th Apr 2018 for Inv Rappier-010 &amp; Rappier-012. Both invoices CLEARED</t>
        </r>
      </text>
    </comment>
    <comment ref="M13" authorId="0" shapeId="0">
      <text>
        <r>
          <rPr>
            <b/>
            <sz val="9"/>
            <color indexed="81"/>
            <rFont val="Tahoma"/>
            <family val="2"/>
          </rPr>
          <t>Received Part payment for Inv-11 on 26th Apr 2018. Received the remaining amt of 8873 on 11th June 2018. All Invoices CLEARED.</t>
        </r>
      </text>
    </comment>
  </commentList>
</comments>
</file>

<file path=xl/comments18.xml><?xml version="1.0" encoding="utf-8"?>
<comments xmlns="http://schemas.openxmlformats.org/spreadsheetml/2006/main">
  <authors>
    <author>Zia Shaikh</author>
  </authors>
  <commentList>
    <comment ref="N2" authorId="0" shapeId="0">
      <text>
        <r>
          <rPr>
            <b/>
            <sz val="9"/>
            <color indexed="81"/>
            <rFont val="Tahoma"/>
            <family val="2"/>
          </rPr>
          <t>2,612 INR Received on 16th May 2017. 41,454 INR received on 17th June 2017. Total 44066 INR received. Invoice 004+005 Cleared.</t>
        </r>
      </text>
    </comment>
    <comment ref="M5" authorId="0" shapeId="0">
      <text>
        <r>
          <rPr>
            <b/>
            <sz val="9"/>
            <color indexed="81"/>
            <rFont val="Tahoma"/>
            <family val="2"/>
          </rPr>
          <t>Received 27957 for INV-006 + INV-007. All invocies cleared till 007.</t>
        </r>
      </text>
    </comment>
  </commentList>
</comments>
</file>

<file path=xl/comments19.xml><?xml version="1.0" encoding="utf-8"?>
<comments xmlns="http://schemas.openxmlformats.org/spreadsheetml/2006/main">
  <authors>
    <author>Zia Shaikh</author>
  </authors>
  <commentList>
    <comment ref="M2" authorId="0" shapeId="0">
      <text>
        <r>
          <rPr>
            <b/>
            <sz val="9"/>
            <color indexed="81"/>
            <rFont val="Tahoma"/>
            <family val="2"/>
          </rPr>
          <t>20000 INR received as part payment from Ashish Deno on 15th June 2017 in HDFC acct. FY 2016-2017 cleared. Current FY PENDING.</t>
        </r>
      </text>
    </comment>
  </commentList>
</comments>
</file>

<file path=xl/comments20.xml><?xml version="1.0" encoding="utf-8"?>
<comments xmlns="http://schemas.openxmlformats.org/spreadsheetml/2006/main">
  <authors>
    <author>Zia Shaikh</author>
  </authors>
  <commentList>
    <comment ref="M11" authorId="0" shapeId="0">
      <text>
        <r>
          <rPr>
            <b/>
            <sz val="9"/>
            <color indexed="81"/>
            <rFont val="Tahoma"/>
            <family val="2"/>
          </rPr>
          <t>Received 46,299 for INV-09-10-11-12.
TDS Not cut. All Invoices CLEARED.</t>
        </r>
      </text>
    </comment>
  </commentList>
</comments>
</file>

<file path=xl/comments21.xml><?xml version="1.0" encoding="utf-8"?>
<comments xmlns="http://schemas.openxmlformats.org/spreadsheetml/2006/main">
  <authors>
    <author>Zia Shaikh</author>
  </authors>
  <commentList>
    <comment ref="M6" authorId="0" shapeId="0">
      <text>
        <r>
          <rPr>
            <b/>
            <sz val="9"/>
            <color indexed="81"/>
            <rFont val="Tahoma"/>
            <family val="2"/>
          </rPr>
          <t>Received 100 INR as Test on 12th Oct 2017 &amp; 6326 INR on 16th Oct 2017. INV-003 CLEARED.</t>
        </r>
      </text>
    </comment>
  </commentList>
</comments>
</file>

<file path=xl/comments22.xml><?xml version="1.0" encoding="utf-8"?>
<comments xmlns="http://schemas.openxmlformats.org/spreadsheetml/2006/main">
  <authors>
    <author>Zia Shaikh</author>
  </authors>
  <commentList>
    <comment ref="M4" authorId="0" shapeId="0">
      <text>
        <r>
          <rPr>
            <b/>
            <sz val="9"/>
            <color indexed="81"/>
            <rFont val="Tahoma"/>
            <family val="2"/>
          </rPr>
          <t>Received 11,924 TWICE on 14th &amp; 16th Oct 2017. 
Received 30,706 on 29th Dec 2017. All Invocies till Admobly-005 CLEARED.</t>
        </r>
      </text>
    </comment>
    <comment ref="M13" authorId="0" shapeId="0">
      <text>
        <r>
          <rPr>
            <b/>
            <sz val="9"/>
            <color indexed="81"/>
            <rFont val="Tahoma"/>
            <family val="2"/>
          </rPr>
          <t>Received 98,950 om 12th Mar 2018. Received Extra amount. All invoices till Admobly-012 CLEARED.</t>
        </r>
      </text>
    </comment>
    <comment ref="C16" authorId="0" shapeId="0">
      <text>
        <r>
          <rPr>
            <b/>
            <sz val="9"/>
            <color indexed="81"/>
            <rFont val="Tahoma"/>
            <family val="2"/>
          </rPr>
          <t>Sony-LIV-CPV-70Trades-Ford-UAE-Ubanker-CPL</t>
        </r>
      </text>
    </comment>
  </commentList>
</comments>
</file>

<file path=xl/sharedStrings.xml><?xml version="1.0" encoding="utf-8"?>
<sst xmlns="http://schemas.openxmlformats.org/spreadsheetml/2006/main" count="7082" uniqueCount="1289">
  <si>
    <t>ADVERTISERS</t>
  </si>
  <si>
    <t>Adomantra</t>
  </si>
  <si>
    <t>Digidesk</t>
  </si>
  <si>
    <t>Komli Media</t>
  </si>
  <si>
    <t>D-creative</t>
  </si>
  <si>
    <t>HTTPOOL</t>
  </si>
  <si>
    <t>Icubes</t>
  </si>
  <si>
    <t>AquGen</t>
  </si>
  <si>
    <t>Bizwin</t>
  </si>
  <si>
    <t>SVG+DGM</t>
  </si>
  <si>
    <t>Media-Conv</t>
  </si>
  <si>
    <t>Opicle</t>
  </si>
  <si>
    <t>Vertoz</t>
  </si>
  <si>
    <t>Value First</t>
  </si>
  <si>
    <t>Sense Digital</t>
  </si>
  <si>
    <t>OptiMidea</t>
  </si>
  <si>
    <t>Mobinet</t>
  </si>
  <si>
    <t>Turnover</t>
  </si>
  <si>
    <t>Service Tax</t>
  </si>
  <si>
    <t>Amt Receivable</t>
  </si>
  <si>
    <t>Amt Received</t>
  </si>
  <si>
    <t>Amt Pending</t>
  </si>
  <si>
    <t>Inv Date</t>
  </si>
  <si>
    <t>RO No</t>
  </si>
  <si>
    <t>Campaigns</t>
  </si>
  <si>
    <t>Adunit</t>
  </si>
  <si>
    <t>Invoice number</t>
  </si>
  <si>
    <t>Final Amount</t>
  </si>
  <si>
    <t>Invoice amt</t>
  </si>
  <si>
    <t>ServiceTax</t>
  </si>
  <si>
    <t>Cam End date</t>
  </si>
  <si>
    <t>Due date</t>
  </si>
  <si>
    <t>Less 2%</t>
  </si>
  <si>
    <t>Amount Received</t>
  </si>
  <si>
    <t>Amt Received Date</t>
  </si>
  <si>
    <t>Status</t>
  </si>
  <si>
    <t>Cheque No</t>
  </si>
  <si>
    <t>HOME</t>
  </si>
  <si>
    <t>Monthwise</t>
  </si>
  <si>
    <t>Remarks</t>
  </si>
  <si>
    <t>CPM</t>
  </si>
  <si>
    <t>Immediate</t>
  </si>
  <si>
    <t>Shopclues</t>
  </si>
  <si>
    <t>Segment</t>
  </si>
  <si>
    <t>2-different cheques</t>
  </si>
  <si>
    <t>20th May 2016</t>
  </si>
  <si>
    <t>MMT-MMTBUS-CPV</t>
  </si>
  <si>
    <t>Digidesk Media-016-Mar-2016</t>
  </si>
  <si>
    <t>Total Turnover</t>
  </si>
  <si>
    <t>Total Service Tax</t>
  </si>
  <si>
    <t>Click Thru Network</t>
  </si>
  <si>
    <t>Inv Month</t>
  </si>
  <si>
    <t>Advertiser</t>
  </si>
  <si>
    <t>May 2016</t>
  </si>
  <si>
    <t>Aug 2016</t>
  </si>
  <si>
    <t>Click on the Advertiser Name</t>
  </si>
  <si>
    <t>Myinsuranceclub</t>
  </si>
  <si>
    <t>Refearn</t>
  </si>
  <si>
    <t>Admitad</t>
  </si>
  <si>
    <t>Sep 2016</t>
  </si>
  <si>
    <t>Oct 2016</t>
  </si>
  <si>
    <t>Catalyst</t>
  </si>
  <si>
    <t>Nov 2016</t>
  </si>
  <si>
    <t>Dec 2016</t>
  </si>
  <si>
    <t>AD2CLICK - SGS Global</t>
  </si>
  <si>
    <t>Xapads</t>
  </si>
  <si>
    <t>Jan 2017</t>
  </si>
  <si>
    <t>AdsPayMedia</t>
  </si>
  <si>
    <t>Ad-Click-Zone</t>
  </si>
  <si>
    <t>AdSpar</t>
  </si>
  <si>
    <t>Adhunterz</t>
  </si>
  <si>
    <t>Rappier</t>
  </si>
  <si>
    <t>Pracharnama</t>
  </si>
  <si>
    <t>Feb 2017</t>
  </si>
  <si>
    <t>Adzjunction</t>
  </si>
  <si>
    <t>Esperto</t>
  </si>
  <si>
    <t>Mar 2017</t>
  </si>
  <si>
    <t>Zeematics</t>
  </si>
  <si>
    <t>Native-Advertising</t>
  </si>
  <si>
    <t>Komli-00204-Aug-2016</t>
  </si>
  <si>
    <t>Komli-00205-Sep-2016</t>
  </si>
  <si>
    <t>Komli-00206-Oct-2016</t>
  </si>
  <si>
    <t>Komli-00207-Nov-2016</t>
  </si>
  <si>
    <t>Komli-00208-Dec-2016</t>
  </si>
  <si>
    <t>Komli-00209-Jan-2017</t>
  </si>
  <si>
    <t>Komli-00197-May-2016</t>
  </si>
  <si>
    <t>Komli-00198-June-2016</t>
  </si>
  <si>
    <t>iCubeswire-029-Jan-2017</t>
  </si>
  <si>
    <t>4th April 2017</t>
  </si>
  <si>
    <t>OptiMidea-007-Jan-2017</t>
  </si>
  <si>
    <t>4th Apr 2017</t>
  </si>
  <si>
    <t>OptimIdea</t>
  </si>
  <si>
    <t>Komli-00210-Feb-2017</t>
  </si>
  <si>
    <t>Komli-00211-Jan-2017</t>
  </si>
  <si>
    <t>Accenture-VAAHINI</t>
  </si>
  <si>
    <t>Komli-00212-Feb-2017</t>
  </si>
  <si>
    <t>Komli-00213-Mar-2017</t>
  </si>
  <si>
    <t>Accenture-IWD</t>
  </si>
  <si>
    <t>Komli-00214-Jan-2017</t>
  </si>
  <si>
    <t>June 2016</t>
  </si>
  <si>
    <t>Xapads-003-Mar-2017</t>
  </si>
  <si>
    <t>TripAdvisor</t>
  </si>
  <si>
    <t>Dcreative-145-Feb-2017</t>
  </si>
  <si>
    <t>Lybrate-Tip</t>
  </si>
  <si>
    <t>CPUV</t>
  </si>
  <si>
    <t>Dcreative-146-Feb-2017</t>
  </si>
  <si>
    <t>Prinicipal-India</t>
  </si>
  <si>
    <t>Dcreative-147-Jan-2017</t>
  </si>
  <si>
    <t>Bikedekho-Zigwheels</t>
  </si>
  <si>
    <t>CPV</t>
  </si>
  <si>
    <t>Dcreative-148-Jan-2017</t>
  </si>
  <si>
    <t>ICICI-Pru</t>
  </si>
  <si>
    <t>Dcreative-149-Jan-2017</t>
  </si>
  <si>
    <t>Royal-Sundaram</t>
  </si>
  <si>
    <t>5th Apr 2017</t>
  </si>
  <si>
    <t>Dcreative Leap</t>
  </si>
  <si>
    <t>Catalyst-003-Feb-2017</t>
  </si>
  <si>
    <t>Bizwin-077-Mar-2017</t>
  </si>
  <si>
    <t>PPAI</t>
  </si>
  <si>
    <t>Bizvin</t>
  </si>
  <si>
    <t>Mobinet-013-Feb-2017</t>
  </si>
  <si>
    <t>Adidas-India-Mobile</t>
  </si>
  <si>
    <t>Xapads-004-Feb-2017</t>
  </si>
  <si>
    <t>POP</t>
  </si>
  <si>
    <t>Xapads-005-Feb-2017</t>
  </si>
  <si>
    <t>RTB</t>
  </si>
  <si>
    <t>Xapads-006-Mar-2017</t>
  </si>
  <si>
    <t>WW-Bulk</t>
  </si>
  <si>
    <t>Xapads-007-Mar-2017</t>
  </si>
  <si>
    <t>Komli-00215-Mar-2017</t>
  </si>
  <si>
    <t>AquGen-022-Feb-2017</t>
  </si>
  <si>
    <t>6th Apr 2017</t>
  </si>
  <si>
    <t>Aqugen Media</t>
  </si>
  <si>
    <t>OpicleTechnologies-011-Dec-2016</t>
  </si>
  <si>
    <t>OpicleTechnologies-012-Jan-2017</t>
  </si>
  <si>
    <t>Opicle Media</t>
  </si>
  <si>
    <t>CLEAR</t>
  </si>
  <si>
    <t>NEFT-PNB</t>
  </si>
  <si>
    <t>17th Apr 2017</t>
  </si>
  <si>
    <t>19th Apr 2017</t>
  </si>
  <si>
    <t>AdsPayMedia-003-Feb-2017</t>
  </si>
  <si>
    <t>OBV-CPV+CPL</t>
  </si>
  <si>
    <t>NEFT Transfer</t>
  </si>
  <si>
    <t>20th Apr 2017</t>
  </si>
  <si>
    <t>Ads Pay Media</t>
  </si>
  <si>
    <t>Adclickzone-004-Feb-2017</t>
  </si>
  <si>
    <t>CPL</t>
  </si>
  <si>
    <t>Adclickzone</t>
  </si>
  <si>
    <t>OptiMidea-008-Feb-2017</t>
  </si>
  <si>
    <t>15th May 2017</t>
  </si>
  <si>
    <t>26th Apr 2017</t>
  </si>
  <si>
    <t>TYROO-00155-Jan-2017</t>
  </si>
  <si>
    <t>TYROO-00156-Feb-2017</t>
  </si>
  <si>
    <t>TYROO-00157-Mar-2017</t>
  </si>
  <si>
    <t>Tyroo International</t>
  </si>
  <si>
    <t>International</t>
  </si>
  <si>
    <t>27th Apr 2017</t>
  </si>
  <si>
    <t>DGMatix-024-Feb-2017</t>
  </si>
  <si>
    <t>DGMatix-025-Mar-2017</t>
  </si>
  <si>
    <t>DGMATIX</t>
  </si>
  <si>
    <t>Adomantra-0202</t>
  </si>
  <si>
    <t>Adomantra-0203</t>
  </si>
  <si>
    <t>Adomantra-0204</t>
  </si>
  <si>
    <t>Adomantra-0205</t>
  </si>
  <si>
    <t>Adomantra-0206</t>
  </si>
  <si>
    <t>Adomantra-0207</t>
  </si>
  <si>
    <t>Adomantra-0208</t>
  </si>
  <si>
    <t>Adomantra-0209</t>
  </si>
  <si>
    <t>Adomantra-0210</t>
  </si>
  <si>
    <t>Adomantra-0211</t>
  </si>
  <si>
    <t>Adomantra-0212</t>
  </si>
  <si>
    <t>Adomantra-0213</t>
  </si>
  <si>
    <t>Adomantra-0214</t>
  </si>
  <si>
    <t>Adomantra-0215</t>
  </si>
  <si>
    <t>Adomantra-0216</t>
  </si>
  <si>
    <t>Adomantra-0217</t>
  </si>
  <si>
    <t>Adomantra-0218</t>
  </si>
  <si>
    <t>Adomantra-0219</t>
  </si>
  <si>
    <t>Adomantra-0220</t>
  </si>
  <si>
    <t>Adomantra-0221</t>
  </si>
  <si>
    <t>Adomantra-0222</t>
  </si>
  <si>
    <t>Adomantra-0223</t>
  </si>
  <si>
    <t>Adomantra-0224</t>
  </si>
  <si>
    <t>Adomantra-0225</t>
  </si>
  <si>
    <t>Adomantra-0226</t>
  </si>
  <si>
    <t>Adomantra-0227</t>
  </si>
  <si>
    <t>Adomantra-0228</t>
  </si>
  <si>
    <t>Adomantra-0229</t>
  </si>
  <si>
    <t>Adomantra-0230</t>
  </si>
  <si>
    <t>Adomantra-0231</t>
  </si>
  <si>
    <t>Adomantra-0232</t>
  </si>
  <si>
    <t>Adomantra-0233</t>
  </si>
  <si>
    <t>Adomantra-0234</t>
  </si>
  <si>
    <t>Adomantra-0235</t>
  </si>
  <si>
    <t>CPC</t>
  </si>
  <si>
    <t>CPO</t>
  </si>
  <si>
    <t>UC-Web</t>
  </si>
  <si>
    <t>AP-Beautiful-Homes</t>
  </si>
  <si>
    <t>Apnapaisa</t>
  </si>
  <si>
    <t>Ado/17‐194</t>
  </si>
  <si>
    <t>30th Apr 2017</t>
  </si>
  <si>
    <t>Ado/17‐208</t>
  </si>
  <si>
    <t>Ado/17‐185</t>
  </si>
  <si>
    <t>Renault-Kwid</t>
  </si>
  <si>
    <t>Renault-Kwid Upsell</t>
  </si>
  <si>
    <t>Ado/18‐010</t>
  </si>
  <si>
    <t>Ado/18‐014</t>
  </si>
  <si>
    <t>ADOMANTRA</t>
  </si>
  <si>
    <t>Apr 2017</t>
  </si>
  <si>
    <t>Zeematics-002-Mar-2017</t>
  </si>
  <si>
    <t>Musafir</t>
  </si>
  <si>
    <t>9th May 2017</t>
  </si>
  <si>
    <t>OpicleTechnologies-013-Feb-2017</t>
  </si>
  <si>
    <t>iCubeswire-030-Feb-2017</t>
  </si>
  <si>
    <t>Branding</t>
  </si>
  <si>
    <t>Icubes Wire</t>
  </si>
  <si>
    <t>Vertoz-0008-Feb-2017</t>
  </si>
  <si>
    <t>Living-Foodz</t>
  </si>
  <si>
    <t>Vertoz-0009-Mar-2017</t>
  </si>
  <si>
    <t>11th May 2017</t>
  </si>
  <si>
    <t>CPM+CPV+CPL</t>
  </si>
  <si>
    <t>Adhunterz-002-Feb-Mar-2017</t>
  </si>
  <si>
    <t>Bizwin-078-Mar-2017</t>
  </si>
  <si>
    <t>JCB</t>
  </si>
  <si>
    <t>Bizwin-079-Apr-2017</t>
  </si>
  <si>
    <t>HP</t>
  </si>
  <si>
    <t>Bizwin-080-Feb-2017</t>
  </si>
  <si>
    <t>Nescafe</t>
  </si>
  <si>
    <t>WWF</t>
  </si>
  <si>
    <t>Bizwin-081-Feb-2017</t>
  </si>
  <si>
    <t>Dcreative-150-Mar-2017</t>
  </si>
  <si>
    <t>Lybrate</t>
  </si>
  <si>
    <t>Dcreative-151-Mar-2017</t>
  </si>
  <si>
    <t>VLCC</t>
  </si>
  <si>
    <t>Rappier-003-Jan-2017</t>
  </si>
  <si>
    <t>Rappier-004-Feb-2017</t>
  </si>
  <si>
    <t>Catalyst-004-Mar-2017</t>
  </si>
  <si>
    <t>11th Apr 2017</t>
  </si>
  <si>
    <t>Connectingdots</t>
  </si>
  <si>
    <t>Connectingdots-001-Mar-2017</t>
  </si>
  <si>
    <t>Connecting Dots</t>
  </si>
  <si>
    <t>Adclickzone-005-Mar-2017</t>
  </si>
  <si>
    <t>Row Labels</t>
  </si>
  <si>
    <t>Grand Total</t>
  </si>
  <si>
    <t>Sum of Final Amount</t>
  </si>
  <si>
    <t>21st Apr 2017</t>
  </si>
  <si>
    <t>ADS-PLAY-MEDIA</t>
  </si>
  <si>
    <t>Adbird-Media</t>
  </si>
  <si>
    <t>AdsPlay-001-March-2017</t>
  </si>
  <si>
    <t>19th May 2017</t>
  </si>
  <si>
    <t>Adbird-Media-001-March-2017</t>
  </si>
  <si>
    <t>24th May 2017</t>
  </si>
  <si>
    <t>Zeematics-003-Apr-2017</t>
  </si>
  <si>
    <t>25th May 2017</t>
  </si>
  <si>
    <t>OpicleTechnologies-014-Mar-2017</t>
  </si>
  <si>
    <t>12th May 2017</t>
  </si>
  <si>
    <t>20th May 2017</t>
  </si>
  <si>
    <t>AquGen-023-Mar-2017</t>
  </si>
  <si>
    <t>29th May 2017</t>
  </si>
  <si>
    <t>Komli-00216-Mar-2017</t>
  </si>
  <si>
    <t>XANADU-Reality</t>
  </si>
  <si>
    <t>Komli-00217-May-2017</t>
  </si>
  <si>
    <t>Dunkin-Donut</t>
  </si>
  <si>
    <t>31st May 2017</t>
  </si>
  <si>
    <t>May 2017</t>
  </si>
  <si>
    <t>Ado/18‐002</t>
  </si>
  <si>
    <t>CIBC Sri Lanka</t>
  </si>
  <si>
    <t>Ado/18‐001</t>
  </si>
  <si>
    <t>CIBC Pakistan</t>
  </si>
  <si>
    <t>3rd June 2017</t>
  </si>
  <si>
    <t>6th June 2017</t>
  </si>
  <si>
    <t>Nissan-Bangkok</t>
  </si>
  <si>
    <t>Nivea-Bangkok</t>
  </si>
  <si>
    <t>Pracharnama-005-Feb-2017</t>
  </si>
  <si>
    <t>Pracharnama-006-Mar-2017</t>
  </si>
  <si>
    <t>Pracharnama-007-Feb-2017</t>
  </si>
  <si>
    <t>Pracharnama-008-Feb-2017</t>
  </si>
  <si>
    <t>2nd June 2017</t>
  </si>
  <si>
    <t>OpicleTechnologies-015-Apr-2017</t>
  </si>
  <si>
    <t>Zeematics-004-May-2017</t>
  </si>
  <si>
    <t>Branding-Bangalore</t>
  </si>
  <si>
    <t>Zeematics-005-May-2017</t>
  </si>
  <si>
    <t>Branding-Pan-India</t>
  </si>
  <si>
    <t>iCubeswire-031-Mar-2017</t>
  </si>
  <si>
    <t>Adclickzone-006-Apr-2017</t>
  </si>
  <si>
    <t>Ado/18‐017</t>
  </si>
  <si>
    <t>7th June 2017</t>
  </si>
  <si>
    <t>12th June 2017</t>
  </si>
  <si>
    <t>AquGen-024-Apr-2017</t>
  </si>
  <si>
    <t>OptiMidea-009-Mar-2017</t>
  </si>
  <si>
    <t>MediaConversion-042-Jun-2017</t>
  </si>
  <si>
    <t>RajniGandha</t>
  </si>
  <si>
    <t>Media Conversion</t>
  </si>
  <si>
    <t>June 2017</t>
  </si>
  <si>
    <t>TYROO-00158-Apr-2017</t>
  </si>
  <si>
    <t>Fork Media-039-Dec-2016-L&amp;T-MF</t>
  </si>
  <si>
    <t>Fork Media-040-Jan-2017</t>
  </si>
  <si>
    <t>Fork Media-041-Feb-2017</t>
  </si>
  <si>
    <t>Fork Media-042-Mar-2017</t>
  </si>
  <si>
    <t>Fork Media-043-Apr-2017-AMFI</t>
  </si>
  <si>
    <t>Fork Media-044-Mar-2017-OBV</t>
  </si>
  <si>
    <t>Fork Media-045-Apr-2017-Chevrolet</t>
  </si>
  <si>
    <t>Fork Media-046-Apr-2017-Indian-Express</t>
  </si>
  <si>
    <t>Fork Media-047-Apr-2017-News18</t>
  </si>
  <si>
    <t>Fork Media-048-Apr-2017-Hotstar-IPL</t>
  </si>
  <si>
    <t>Fork Media-049-Mar-2017-ICICI-Lombard</t>
  </si>
  <si>
    <t>Fork Media-050-Apr-2017-ICICI-Lombard</t>
  </si>
  <si>
    <t>Fork Media-051-Mar-2017-Monster</t>
  </si>
  <si>
    <t>Fork Media-052-May-2017-BITS-Pilani</t>
  </si>
  <si>
    <t>Fork Media-053-May-2017-BITS-Pilani</t>
  </si>
  <si>
    <t>Fork Media-054-June-2017-BITS-Pilani</t>
  </si>
  <si>
    <t>Fork Media-055-June-2017-MasterCard</t>
  </si>
  <si>
    <t>Fork Media-056-May-2017-Airtel-International</t>
  </si>
  <si>
    <t>Fork Media-057-Mar-2017-Pureit</t>
  </si>
  <si>
    <t>Fork Media-058-Apr-2017-Pureit</t>
  </si>
  <si>
    <t>Fork Media-059-May-2017-Pureit</t>
  </si>
  <si>
    <t>Fork Media-060-May-2017-ABP-News</t>
  </si>
  <si>
    <t>Fork Media-061-Apr-2017-OBV</t>
  </si>
  <si>
    <t>L&amp;T MF</t>
  </si>
  <si>
    <t>AMFI</t>
  </si>
  <si>
    <t>OBV</t>
  </si>
  <si>
    <t>Chevrolet</t>
  </si>
  <si>
    <t>Indian Express</t>
  </si>
  <si>
    <t>News18</t>
  </si>
  <si>
    <t>Hotstar IPL</t>
  </si>
  <si>
    <t>ICICI Lombard</t>
  </si>
  <si>
    <t>Monster</t>
  </si>
  <si>
    <t>BITS Pilani</t>
  </si>
  <si>
    <t>MasterCard</t>
  </si>
  <si>
    <t>Airtel International</t>
  </si>
  <si>
    <t>Pureit</t>
  </si>
  <si>
    <t>ABP News</t>
  </si>
  <si>
    <t>Fork Media / Click Zoot</t>
  </si>
  <si>
    <t>13th June 2017</t>
  </si>
  <si>
    <t>15th June 2017</t>
  </si>
  <si>
    <t>Rappier-005-Mar-2017</t>
  </si>
  <si>
    <t>Pracharnama-009-May-2017</t>
  </si>
  <si>
    <t>Nissan</t>
  </si>
  <si>
    <t>Vertoz-0010-Mar-2017</t>
  </si>
  <si>
    <t>Tata-Value-Homes</t>
  </si>
  <si>
    <t>Vertoz-0011-Apr-2017</t>
  </si>
  <si>
    <t>Vertoz-0012-Apr-2017</t>
  </si>
  <si>
    <t>Vertoz-0013-Apr-2017</t>
  </si>
  <si>
    <t>Tentaran</t>
  </si>
  <si>
    <t>Vertoz-0014-May-2017</t>
  </si>
  <si>
    <t>17th June 2017</t>
  </si>
  <si>
    <t>14th June 2017</t>
  </si>
  <si>
    <t>Dcreative-152-Apr-2017</t>
  </si>
  <si>
    <t>BabyChakra</t>
  </si>
  <si>
    <t>Dcreative-153-Apr-2017</t>
  </si>
  <si>
    <t>19th June 2017</t>
  </si>
  <si>
    <t>OLA-Share</t>
  </si>
  <si>
    <t>Ado/18‐056</t>
  </si>
  <si>
    <t>Pracharnama-010-May-2017</t>
  </si>
  <si>
    <t>Vietnam-Pamper</t>
  </si>
  <si>
    <t>Pracharnama-011-May-2017</t>
  </si>
  <si>
    <t>Vietnam-Pantene</t>
  </si>
  <si>
    <t>22nd June 2017</t>
  </si>
  <si>
    <t>27th June 2017</t>
  </si>
  <si>
    <t>Godrej Aer</t>
  </si>
  <si>
    <t>Mobinet-014-Feb-2017</t>
  </si>
  <si>
    <t>Mobinet-015-Feb-2017</t>
  </si>
  <si>
    <t>Godrej-Hit-Cik</t>
  </si>
  <si>
    <t>Ado/18‐039</t>
  </si>
  <si>
    <t>HDFC</t>
  </si>
  <si>
    <t>29th June 2017</t>
  </si>
  <si>
    <t>Ado/18‐053</t>
  </si>
  <si>
    <t>Royale Atmos</t>
  </si>
  <si>
    <t>Ado/18‐052</t>
  </si>
  <si>
    <t>Renault-Kwid Desk+Mob</t>
  </si>
  <si>
    <t>Ado/18‐058</t>
  </si>
  <si>
    <t>OLA OS Digital</t>
  </si>
  <si>
    <t>Spid/565/May17</t>
  </si>
  <si>
    <t>Spid/572/May17</t>
  </si>
  <si>
    <t>Spid/573/June17</t>
  </si>
  <si>
    <t>Spid/592/June17</t>
  </si>
  <si>
    <t>Spid/570/May17</t>
  </si>
  <si>
    <t>Fork Media-062-June-2017</t>
  </si>
  <si>
    <t>Citibank-Geo-Fencing</t>
  </si>
  <si>
    <t>Spid/576/June17</t>
  </si>
  <si>
    <t>Spid/591/June17</t>
  </si>
  <si>
    <t>Fork Media-063-June-2017</t>
  </si>
  <si>
    <t>Spid/601/June17</t>
  </si>
  <si>
    <t>Mastercard</t>
  </si>
  <si>
    <t>Fork Media-064-June-2017</t>
  </si>
  <si>
    <t>30th June 2017</t>
  </si>
  <si>
    <t>Bizwin-082-Apr-2017</t>
  </si>
  <si>
    <t>Bizwin-083-May-2017</t>
  </si>
  <si>
    <t>Bizwin-084-June-2017</t>
  </si>
  <si>
    <t>Bizwin-085-June-2017</t>
  </si>
  <si>
    <t>Bizwin-086-June-2017</t>
  </si>
  <si>
    <t>Bizwin-087-June-2017</t>
  </si>
  <si>
    <t>AYB-Mailer</t>
  </si>
  <si>
    <t>ISV-&amp;-Microsoft-EDM</t>
  </si>
  <si>
    <t>SAP</t>
  </si>
  <si>
    <t>Microsoft-Azure</t>
  </si>
  <si>
    <t>MS-Azure</t>
  </si>
  <si>
    <t>CIBC Pakistan Eid</t>
  </si>
  <si>
    <t>CIBC Newcomers Punjab</t>
  </si>
  <si>
    <t>CIBC Newcomers Indian</t>
  </si>
  <si>
    <t>Ado/18-066</t>
  </si>
  <si>
    <t>Ado/18-068</t>
  </si>
  <si>
    <t>Ado/18-069</t>
  </si>
  <si>
    <t>Ado/18-070</t>
  </si>
  <si>
    <t>Httpool-0003-May-2017</t>
  </si>
  <si>
    <t>Httpool-0004-Mar-2017</t>
  </si>
  <si>
    <t>MediaConversion-043-Jun-2017</t>
  </si>
  <si>
    <t>Maruti-Dzire</t>
  </si>
  <si>
    <t>Bizwin-088-June-2017</t>
  </si>
  <si>
    <t>Microsoft</t>
  </si>
  <si>
    <t>Bizwin-089-June-2017</t>
  </si>
  <si>
    <t>HP-Toner</t>
  </si>
  <si>
    <t>iCubeswire-032-Apr-2017</t>
  </si>
  <si>
    <t>Mobinet-016-Jun-2017</t>
  </si>
  <si>
    <t>Godrej-Air</t>
  </si>
  <si>
    <t>Zeematics-006-June-2017</t>
  </si>
  <si>
    <t>Connectingdots-002-May-2017</t>
  </si>
  <si>
    <t>Catalyst-005-May-2017</t>
  </si>
  <si>
    <t>AdsPlay-002-April-2017</t>
  </si>
  <si>
    <t>Adclickzone-007-May-2017</t>
  </si>
  <si>
    <t>Fork Media-065-June-2017</t>
  </si>
  <si>
    <t>One-Plus-5</t>
  </si>
  <si>
    <t>Fork Media-066-Apr-2017</t>
  </si>
  <si>
    <t>Fork Media-067-May-2017</t>
  </si>
  <si>
    <t>Fork Media-068-May-2017</t>
  </si>
  <si>
    <t>ABP-News</t>
  </si>
  <si>
    <t>Fork Media-069-May-2017</t>
  </si>
  <si>
    <t>Roof-Floor</t>
  </si>
  <si>
    <t>DGPerform-023-Apr-2017</t>
  </si>
  <si>
    <t>DGM India</t>
  </si>
  <si>
    <t>DGM India / SVG Media</t>
  </si>
  <si>
    <t>6th July 2017</t>
  </si>
  <si>
    <t>12th July 2017</t>
  </si>
  <si>
    <t>11th July 2017</t>
  </si>
  <si>
    <t>IGST 18%</t>
  </si>
  <si>
    <t>CGST 9%</t>
  </si>
  <si>
    <t>SGST 9%</t>
  </si>
  <si>
    <t>Rappier-006-Apr-2017</t>
  </si>
  <si>
    <t>April 2017</t>
  </si>
  <si>
    <t>Total C-GST</t>
  </si>
  <si>
    <t>Total I-GST</t>
  </si>
  <si>
    <t>Total S-GST</t>
  </si>
  <si>
    <t>AFTER GST</t>
  </si>
  <si>
    <t>GST - Monthwise</t>
  </si>
  <si>
    <t>13th July 2017</t>
  </si>
  <si>
    <t>Vertoz-0015-May-2017</t>
  </si>
  <si>
    <t>Vertoz-0016-June-2017</t>
  </si>
  <si>
    <t>Loanadda</t>
  </si>
  <si>
    <t>14th July 2017</t>
  </si>
  <si>
    <t>GST Nos</t>
  </si>
  <si>
    <t>27AADCV9357M1ZJ</t>
  </si>
  <si>
    <t>36AAHCR6852P1ZK</t>
  </si>
  <si>
    <t>Admitad-002-April-2017</t>
  </si>
  <si>
    <t>Admitad-003-May-2017</t>
  </si>
  <si>
    <t>15th July 2017</t>
  </si>
  <si>
    <t>06AANCA9435H1ZE</t>
  </si>
  <si>
    <t>Admitad Media</t>
  </si>
  <si>
    <t>AquGen-025-May-2017</t>
  </si>
  <si>
    <t>iCubeswire-033-May-2017</t>
  </si>
  <si>
    <t>17th July 2017</t>
  </si>
  <si>
    <t>06AAECI2121H1Z2</t>
  </si>
  <si>
    <t>07AANCA1642G1ZT</t>
  </si>
  <si>
    <t>Aqugen</t>
  </si>
  <si>
    <t>Fork Media-070-Jun-2017</t>
  </si>
  <si>
    <t>Move-to-America</t>
  </si>
  <si>
    <t>Iwoza-GCC</t>
  </si>
  <si>
    <t>Fork Media-071-Apr-2017</t>
  </si>
  <si>
    <t>CitiBank-GCC</t>
  </si>
  <si>
    <t>Fork Media-072-Apr-2017</t>
  </si>
  <si>
    <t>Toyota-Dubai-GCC</t>
  </si>
  <si>
    <t>Fork Media-073-Apr-2017</t>
  </si>
  <si>
    <t>Nissan-Dubai-GCC</t>
  </si>
  <si>
    <t>Fork Media-074-Jun-2017</t>
  </si>
  <si>
    <t>Droom-History</t>
  </si>
  <si>
    <t>Fork Media-075-May-2017</t>
  </si>
  <si>
    <t>Fork Media-076-May-2017</t>
  </si>
  <si>
    <t>70-Trade-Malaysia</t>
  </si>
  <si>
    <t>Fork Media-077-May-2017</t>
  </si>
  <si>
    <t>India-Rewards</t>
  </si>
  <si>
    <t>Fork Media-078-May-2017</t>
  </si>
  <si>
    <t>Fork Media-079-June-2017</t>
  </si>
  <si>
    <t>Orion-Code</t>
  </si>
  <si>
    <t>Fork Media-080-June-2017</t>
  </si>
  <si>
    <t>Quantum-Code</t>
  </si>
  <si>
    <t>Fork Media-081-June-2017</t>
  </si>
  <si>
    <t>Iphone-7-Australia</t>
  </si>
  <si>
    <t>Fork Media-082-May-2017</t>
  </si>
  <si>
    <t>Fork Media-083-June-2017</t>
  </si>
  <si>
    <t>27AACCF1524F1Z2</t>
  </si>
  <si>
    <t>Fork Media</t>
  </si>
  <si>
    <t>Fork Media-072-Apr-2017-INTERNATIONAL</t>
  </si>
  <si>
    <t>Fork Media-073-Apr-2017-INTERNATIONAL</t>
  </si>
  <si>
    <t>Fork Media-074-Jun-2017-INTERNATIONAL</t>
  </si>
  <si>
    <t>OptiMidea-010-May-2017</t>
  </si>
  <si>
    <t>18th July 2017</t>
  </si>
  <si>
    <t>06AACCO3070B1Z0</t>
  </si>
  <si>
    <t>Optimidea</t>
  </si>
  <si>
    <t>19th Jul 2017</t>
  </si>
  <si>
    <t>21st July 2017</t>
  </si>
  <si>
    <t>25th Jul 2017</t>
  </si>
  <si>
    <t>27th July 2017</t>
  </si>
  <si>
    <t>Komli-00218-Credit Note</t>
  </si>
  <si>
    <t>LeEco-Mobile</t>
  </si>
  <si>
    <t>Credit Note</t>
  </si>
  <si>
    <t>Komli-00219-Credit Note</t>
  </si>
  <si>
    <t>28th July 2017</t>
  </si>
  <si>
    <t>Spid/604/July17</t>
  </si>
  <si>
    <t>NAC Jewellers</t>
  </si>
  <si>
    <t>Spid/611/July17</t>
  </si>
  <si>
    <t>Spid/607/July17</t>
  </si>
  <si>
    <t>Airtel</t>
  </si>
  <si>
    <t>Spid/614/July17</t>
  </si>
  <si>
    <t>Giftex</t>
  </si>
  <si>
    <t>1st Aug 2017</t>
  </si>
  <si>
    <t>Spid-001-Jul-2017</t>
  </si>
  <si>
    <t>Spid-002-Jul-2017</t>
  </si>
  <si>
    <t>Spid-003-Jul-2017</t>
  </si>
  <si>
    <t>Spid-004-Jul-2017</t>
  </si>
  <si>
    <t>07AAVCS7316R1Z9</t>
  </si>
  <si>
    <t>SPID Info</t>
  </si>
  <si>
    <t>July 2017</t>
  </si>
  <si>
    <t>SPID</t>
  </si>
  <si>
    <t>Bizwin-090-July-2017</t>
  </si>
  <si>
    <t>Bizwin-091-July-2017</t>
  </si>
  <si>
    <t>Bizwin-092-July-2017</t>
  </si>
  <si>
    <t>Bizwin-093-July-2017</t>
  </si>
  <si>
    <t>3rd Aug 2017</t>
  </si>
  <si>
    <t>07AANFB0437D1ZT</t>
  </si>
  <si>
    <t>Dcreative-154-May-2017</t>
  </si>
  <si>
    <t>Dcreative-155-May-2017</t>
  </si>
  <si>
    <t>07AAFCD1590C1ZZ</t>
  </si>
  <si>
    <t>Vertoz-0017-June-2017</t>
  </si>
  <si>
    <t>OpicleTechnologies-016-May-2017</t>
  </si>
  <si>
    <t>06AACCO0772A1ZZ</t>
  </si>
  <si>
    <t>Adomantra-0236</t>
  </si>
  <si>
    <t>Adomantra-0237</t>
  </si>
  <si>
    <t>Adomantra-0238</t>
  </si>
  <si>
    <t>Adomantra-0239</t>
  </si>
  <si>
    <t>Adomantra-0240</t>
  </si>
  <si>
    <t>Adomantra-0241</t>
  </si>
  <si>
    <t>31st Jul 2017</t>
  </si>
  <si>
    <t>Qualcomm Indian Sites</t>
  </si>
  <si>
    <t>Qualcomm Int Sites</t>
  </si>
  <si>
    <t>Ado/18‐063</t>
  </si>
  <si>
    <t>Ado/18‐064</t>
  </si>
  <si>
    <t>07AANCA2340K1ZN</t>
  </si>
  <si>
    <t>31st July 2017</t>
  </si>
  <si>
    <t>July</t>
  </si>
  <si>
    <t>I-GST</t>
  </si>
  <si>
    <t>C-GST</t>
  </si>
  <si>
    <t>S-GST</t>
  </si>
  <si>
    <t>Total</t>
  </si>
  <si>
    <t>Ado/18‐076</t>
  </si>
  <si>
    <t>OLA Travel CPC</t>
  </si>
  <si>
    <t>KRATOS-ADS-001-May-2017</t>
  </si>
  <si>
    <t>KRATOS-ADS-002-June-2017</t>
  </si>
  <si>
    <t>Kratos</t>
  </si>
  <si>
    <t>29AAFCK7453H1Z6</t>
  </si>
  <si>
    <t>Kratos Ads</t>
  </si>
  <si>
    <t>GST-MONTHWISE</t>
  </si>
  <si>
    <t>5th Aug 2017</t>
  </si>
  <si>
    <t>Zeematics-007-July-2017</t>
  </si>
  <si>
    <t>8th Aug 2017</t>
  </si>
  <si>
    <t>07AWLPJ1148F2ZM</t>
  </si>
  <si>
    <t>Fork Media-084-July-2017</t>
  </si>
  <si>
    <t>Fork Media-085-July-2017</t>
  </si>
  <si>
    <t>ABP-News-Marathi-Desk+Mob</t>
  </si>
  <si>
    <t>ABP-News-Hindi-Desk+Mob</t>
  </si>
  <si>
    <t>Fork Media-086-July-2017</t>
  </si>
  <si>
    <t>10th Aug 2017</t>
  </si>
  <si>
    <t>MediaConversion-044-Jul-2017</t>
  </si>
  <si>
    <t>Tecno-Mobile</t>
  </si>
  <si>
    <t>CPC-CPV</t>
  </si>
  <si>
    <t>14th Aug 2017</t>
  </si>
  <si>
    <t>06AACCF0027H1Z6</t>
  </si>
  <si>
    <t>06AANCA3327J1ZM</t>
  </si>
  <si>
    <t>Adclickzone-008-Jun-2017</t>
  </si>
  <si>
    <t>Ad Click Zone</t>
  </si>
  <si>
    <t>Rappier-007-May-2017</t>
  </si>
  <si>
    <t>Rappier-008-July-2017</t>
  </si>
  <si>
    <t>Mahindra-Reeva</t>
  </si>
  <si>
    <t>Apoxy</t>
  </si>
  <si>
    <t>Apoxy-001-May-2017</t>
  </si>
  <si>
    <t>17th Aug 2017</t>
  </si>
  <si>
    <t>Apoxy Media</t>
  </si>
  <si>
    <t>iCubeswire-034-June-2017</t>
  </si>
  <si>
    <t>Httpool-0005-Jul-2017</t>
  </si>
  <si>
    <t>23AACCH4657D1ZW</t>
  </si>
  <si>
    <t>TYROO-00159-May-2017</t>
  </si>
  <si>
    <t>TYROO-00160-June-2017</t>
  </si>
  <si>
    <t>16th Aug 2017</t>
  </si>
  <si>
    <t>Admobly</t>
  </si>
  <si>
    <t>Admobly-001-Aug-2017</t>
  </si>
  <si>
    <t>07AADCH1778A1ZV</t>
  </si>
  <si>
    <t>Aug 2017</t>
  </si>
  <si>
    <t>18th Aug 2017</t>
  </si>
  <si>
    <t>Bajaj Electric</t>
  </si>
  <si>
    <t>HP Toner</t>
  </si>
  <si>
    <t>Cisco</t>
  </si>
  <si>
    <t>Vmware</t>
  </si>
  <si>
    <t>Bizwin-094-July-2017</t>
  </si>
  <si>
    <t>Qualcomm-Nasscom+CII Trade</t>
  </si>
  <si>
    <t>19th Aug 2017</t>
  </si>
  <si>
    <t>DialStar Digital</t>
  </si>
  <si>
    <t>Dialstar-001-Aug-2017</t>
  </si>
  <si>
    <t>22nd Aug 2017</t>
  </si>
  <si>
    <t>CEAT Preroll</t>
  </si>
  <si>
    <t>27AAECD8737G2ZE</t>
  </si>
  <si>
    <t>Dial Star</t>
  </si>
  <si>
    <t>AquGen-026-June-2017</t>
  </si>
  <si>
    <t>29th Aug 2017</t>
  </si>
  <si>
    <t>28th Aug 2017</t>
  </si>
  <si>
    <t>Httpool-0006-Jun-2017</t>
  </si>
  <si>
    <t>120Collective-India-NBA</t>
  </si>
  <si>
    <t>Httpool-0007-Jun-2017</t>
  </si>
  <si>
    <t>Dulux</t>
  </si>
  <si>
    <t>31st Aug 2017</t>
  </si>
  <si>
    <t>Spid-005-Aug-2017</t>
  </si>
  <si>
    <t>Spid-006-Aug-2017</t>
  </si>
  <si>
    <t>Spid-007-Aug-2017</t>
  </si>
  <si>
    <t>Spid-008-Aug-2017</t>
  </si>
  <si>
    <t>Spid-009-Aug-2017</t>
  </si>
  <si>
    <t>Citi Geo Fencing</t>
  </si>
  <si>
    <t>Amex</t>
  </si>
  <si>
    <t>Coverfox</t>
  </si>
  <si>
    <t>Panvelkar</t>
  </si>
  <si>
    <t>Lufthansa</t>
  </si>
  <si>
    <t>Spid/618/Aug17</t>
  </si>
  <si>
    <t>Spid/620/Aug17</t>
  </si>
  <si>
    <t>Spid/619/Aug17</t>
  </si>
  <si>
    <t>Spid/625/Aug17</t>
  </si>
  <si>
    <t>Spid/621/Aug17</t>
  </si>
  <si>
    <t>Ola-Share-Pass</t>
  </si>
  <si>
    <t>Ado/18‐093</t>
  </si>
  <si>
    <t>Bizwin-095-Aug-2017</t>
  </si>
  <si>
    <t>Bizwin-096-Aug-2017</t>
  </si>
  <si>
    <t>Bizwin-097-Aug-2017</t>
  </si>
  <si>
    <t>Bizwin-098-Aug-2017</t>
  </si>
  <si>
    <t>Bizwin-099-Aug-2017</t>
  </si>
  <si>
    <t>Hitachi Fisme</t>
  </si>
  <si>
    <t>Hitachi KNN</t>
  </si>
  <si>
    <t>Adobe</t>
  </si>
  <si>
    <t>11th Sep 2017</t>
  </si>
  <si>
    <t>2nd Aug 2017</t>
  </si>
  <si>
    <t>8th Sep 2017</t>
  </si>
  <si>
    <t>AdsPlay-003-June-2017</t>
  </si>
  <si>
    <t>07ABIFA2378J2Z7</t>
  </si>
  <si>
    <t>Adsplay</t>
  </si>
  <si>
    <t>AdsPayMedia-004-Apr-2017</t>
  </si>
  <si>
    <t>DroomHistory</t>
  </si>
  <si>
    <t>AdsPayMedia-005-May-2017</t>
  </si>
  <si>
    <t>Sterling Holidays</t>
  </si>
  <si>
    <t>12th Sep 2017</t>
  </si>
  <si>
    <t>07AAQFB3917R1ZQ</t>
  </si>
  <si>
    <t>Adspay Media</t>
  </si>
  <si>
    <t>Bizwin-100-Sep-2017</t>
  </si>
  <si>
    <t>Qualcomm-IESA</t>
  </si>
  <si>
    <t>Bizwin-101-Sep-2017</t>
  </si>
  <si>
    <t>Qualcomm-The-Telecom-Times</t>
  </si>
  <si>
    <t>13th Sep 2017</t>
  </si>
  <si>
    <t>Sep 2017</t>
  </si>
  <si>
    <t>August</t>
  </si>
  <si>
    <t>Fork Media-087-Aug-2017</t>
  </si>
  <si>
    <t>Fork Media-088-Aug-2017</t>
  </si>
  <si>
    <t>Fork Media-089-Sep-2017</t>
  </si>
  <si>
    <t>Fork Media-090-Sep-2017</t>
  </si>
  <si>
    <t>T2-Online</t>
  </si>
  <si>
    <t>Godrej-Emerald</t>
  </si>
  <si>
    <t>IGN-Asus</t>
  </si>
  <si>
    <t>Bizwin-102-Sep-2017</t>
  </si>
  <si>
    <t>Bits-HR-Katha</t>
  </si>
  <si>
    <t>Bizwin-103-Sep-2017</t>
  </si>
  <si>
    <t>Bizwin-104-Sep-2017</t>
  </si>
  <si>
    <t>Bizwin-105-Sep-2017</t>
  </si>
  <si>
    <t>Bits Nasscom</t>
  </si>
  <si>
    <t>Bits CII</t>
  </si>
  <si>
    <t>18th Sep 2017</t>
  </si>
  <si>
    <t>Zeematics-008-Aug-2017</t>
  </si>
  <si>
    <t>Connectingdots-003-April-2017</t>
  </si>
  <si>
    <t>Manipal-Mage-Prolearn</t>
  </si>
  <si>
    <t>09AAFCC5858A1ZP</t>
  </si>
  <si>
    <t>Fork Media-091-Jul-2017</t>
  </si>
  <si>
    <t>Fork Media-092-Jul-2017</t>
  </si>
  <si>
    <t>Fork Media-093-Jul-2017</t>
  </si>
  <si>
    <t>Fork Media-094-Jul-2017</t>
  </si>
  <si>
    <t>Fork Media-095-Aug-2017</t>
  </si>
  <si>
    <t>Fork Media-096-Aug-2017</t>
  </si>
  <si>
    <t>Nissan Dubai</t>
  </si>
  <si>
    <t xml:space="preserve">Volvo V40 UAE </t>
  </si>
  <si>
    <t>Volvo S90 UAE</t>
  </si>
  <si>
    <t>19th Sep 2017</t>
  </si>
  <si>
    <t>OpicleTechnologies-017-June-2017</t>
  </si>
  <si>
    <t>000240</t>
  </si>
  <si>
    <t>CANCELLED</t>
  </si>
  <si>
    <t>Bits-Human-Capital</t>
  </si>
  <si>
    <t>Admitad-004-Apr-May-Jun-July-2017</t>
  </si>
  <si>
    <t>27th Sep 2017</t>
  </si>
  <si>
    <t>4 Months</t>
  </si>
  <si>
    <t>Parry-Wellness</t>
  </si>
  <si>
    <t>Ado/18‐090</t>
  </si>
  <si>
    <t>Ado/18‐121</t>
  </si>
  <si>
    <t>Ranault Capture (webcast)</t>
  </si>
  <si>
    <t>Bizwin-106-Sep-2017</t>
  </si>
  <si>
    <t>Bizwin-107-Sep-2017</t>
  </si>
  <si>
    <t>Bizwin-108-Sep-2017</t>
  </si>
  <si>
    <t>Bizwin-109-Sep-2017</t>
  </si>
  <si>
    <t>Bizwin-110-Sep-2017</t>
  </si>
  <si>
    <t>Bizwin-111-Sep-2017</t>
  </si>
  <si>
    <t>Bizwin-112-Sep-2017</t>
  </si>
  <si>
    <t>Hitachi TI</t>
  </si>
  <si>
    <t>Hitachi TT</t>
  </si>
  <si>
    <t>IBM</t>
  </si>
  <si>
    <t>28th Sep 2017</t>
  </si>
  <si>
    <t>Spid-010-Sep-2017</t>
  </si>
  <si>
    <t>Spid-011-Sep-2017</t>
  </si>
  <si>
    <t>Spid-012-Sep-2017</t>
  </si>
  <si>
    <t>Spid-013-Sep-2017</t>
  </si>
  <si>
    <t>Spid-014-Sep-2017</t>
  </si>
  <si>
    <t>Spid-015-Sep-2017</t>
  </si>
  <si>
    <t>Spid/626/Sep17</t>
  </si>
  <si>
    <t>Spid/631/Sep17</t>
  </si>
  <si>
    <t>Michelin</t>
  </si>
  <si>
    <t>JK Tyres</t>
  </si>
  <si>
    <t>Spid/632/Sep17</t>
  </si>
  <si>
    <t>Vertoz-0018-July-2017</t>
  </si>
  <si>
    <t>Vertoz-0019-July-2017</t>
  </si>
  <si>
    <t>Pure-It</t>
  </si>
  <si>
    <t>Rento-Mojo</t>
  </si>
  <si>
    <t>Ting Mobile</t>
  </si>
  <si>
    <t>Finetech</t>
  </si>
  <si>
    <t>Trivago</t>
  </si>
  <si>
    <t>Admobly-002-Aug-2017</t>
  </si>
  <si>
    <t>Admobly-003-Aug-2017</t>
  </si>
  <si>
    <t>Admobly-004-Sep-2017</t>
  </si>
  <si>
    <t>29th Sep 2017</t>
  </si>
  <si>
    <t>Hitachi-Fisme-KNN</t>
  </si>
  <si>
    <t>Bits-Pilani</t>
  </si>
  <si>
    <t>30th Sep 2017</t>
  </si>
  <si>
    <t>Emirates F&amp;J</t>
  </si>
  <si>
    <t>Ado/18‐096</t>
  </si>
  <si>
    <t>iCubeswire-035-July-2017</t>
  </si>
  <si>
    <t>Spid-016-Sep-2018</t>
  </si>
  <si>
    <t>Spid-017-Sep-2018</t>
  </si>
  <si>
    <t>Spid-018-Sep-2019</t>
  </si>
  <si>
    <t>Spid-019-Sep-2019</t>
  </si>
  <si>
    <t>CPCV</t>
  </si>
  <si>
    <t>Vodafone</t>
  </si>
  <si>
    <t>Airtel - 1</t>
  </si>
  <si>
    <t>Alipore</t>
  </si>
  <si>
    <t>Reliance MF</t>
  </si>
  <si>
    <t>Reliance-MF-Pincode</t>
  </si>
  <si>
    <t>Spid/633/Sep17</t>
  </si>
  <si>
    <t>Spid/635/Sep17</t>
  </si>
  <si>
    <t>Spid/634/Sep17</t>
  </si>
  <si>
    <t>Spid/637/Sep17</t>
  </si>
  <si>
    <t>Spid/638/Sep17</t>
  </si>
  <si>
    <t>Spid/627/Sep17</t>
  </si>
  <si>
    <t>SDRO/0001/17‐18</t>
  </si>
  <si>
    <t>5th Oct 2017</t>
  </si>
  <si>
    <t>Hauterfly</t>
  </si>
  <si>
    <t>Hauterfly-001-Aug-2017</t>
  </si>
  <si>
    <t>Hauterfly-002-Sep-2017</t>
  </si>
  <si>
    <t>Hauterfly_Ola and Adidas</t>
  </si>
  <si>
    <t>HF/17‐18/003</t>
  </si>
  <si>
    <t>Reebok</t>
  </si>
  <si>
    <t>HF/17‐18/004</t>
  </si>
  <si>
    <t>4th Oct 2017</t>
  </si>
  <si>
    <t>27AADCH7092M1Z1</t>
  </si>
  <si>
    <t>Hauterfly Media</t>
  </si>
  <si>
    <t>Vcommission</t>
  </si>
  <si>
    <t>Vcommission-006-June-2017</t>
  </si>
  <si>
    <t>06AAECV0198B1ZK</t>
  </si>
  <si>
    <t>September</t>
  </si>
  <si>
    <t>Spid-020-Sep-2017</t>
  </si>
  <si>
    <t>Canon-H2</t>
  </si>
  <si>
    <t>Spid-021-Sep-2017</t>
  </si>
  <si>
    <t>Spid/639/Sep17</t>
  </si>
  <si>
    <t>SDRO/0003/17‐18</t>
  </si>
  <si>
    <t>AdsPlay-004-July-2017</t>
  </si>
  <si>
    <t>9th Oct 2017</t>
  </si>
  <si>
    <t>Fork Media-097-Sep-2017</t>
  </si>
  <si>
    <t>Firstpost</t>
  </si>
  <si>
    <t>Fork Media-098-Sep-2017</t>
  </si>
  <si>
    <t>Fork Media-099-Sep-2017</t>
  </si>
  <si>
    <t>ABP-News-Marathi-Desktop</t>
  </si>
  <si>
    <t>IFFCO-Bazaar-Quiz</t>
  </si>
  <si>
    <t>CPR</t>
  </si>
  <si>
    <t>Fork Media-100-Oct-2017</t>
  </si>
  <si>
    <t>Air-India</t>
  </si>
  <si>
    <t>11th Oct 2017</t>
  </si>
  <si>
    <t>Oct 2017</t>
  </si>
  <si>
    <t>Isobar</t>
  </si>
  <si>
    <t>Isobar-001-Sep-2017</t>
  </si>
  <si>
    <t>CPI</t>
  </si>
  <si>
    <t>Skype Lite</t>
  </si>
  <si>
    <t>06AAHCA3058N1ZG</t>
  </si>
  <si>
    <t>13th Oct 2017</t>
  </si>
  <si>
    <t>16th Oct 2017</t>
  </si>
  <si>
    <t>18th Oct 2017</t>
  </si>
  <si>
    <t>Bizwin-113-Sep-2017</t>
  </si>
  <si>
    <t>Bizwin-114-Sep-2017</t>
  </si>
  <si>
    <t>Bizwin-115-Oct-2017</t>
  </si>
  <si>
    <t>JCB NBM</t>
  </si>
  <si>
    <t>JCB Equipment</t>
  </si>
  <si>
    <t>JCB Construction World</t>
  </si>
  <si>
    <t>Apoxy-002-July-2017</t>
  </si>
  <si>
    <t>06AAPCA4857M1Z1</t>
  </si>
  <si>
    <t>Investment Guru - B.D Digital</t>
  </si>
  <si>
    <t>BD-Digital-001-Sep-2017</t>
  </si>
  <si>
    <t>Yes Bank</t>
  </si>
  <si>
    <t>27AAOFB3509R1ZU</t>
  </si>
  <si>
    <t>B D Digital</t>
  </si>
  <si>
    <t>Yazle Media International</t>
  </si>
  <si>
    <t>Conversion Rate</t>
  </si>
  <si>
    <t>Yazle Media-001-Sep-2017</t>
  </si>
  <si>
    <t>Netflix Fix Spot</t>
  </si>
  <si>
    <t>Yazle Media-002-Sep-2017</t>
  </si>
  <si>
    <t>RAM-Oman</t>
  </si>
  <si>
    <t>Yazle Media-003-Sep-2017</t>
  </si>
  <si>
    <t>Dodge-Kuwait</t>
  </si>
  <si>
    <t>Yazle Media-004-Oct-2017</t>
  </si>
  <si>
    <t>Dodge-UAE</t>
  </si>
  <si>
    <t>Yazle Media-005-Oct-2017</t>
  </si>
  <si>
    <t>Audi-KSA-Non-KSA</t>
  </si>
  <si>
    <t>17th Oct 2017</t>
  </si>
  <si>
    <t>Yazle Media</t>
  </si>
  <si>
    <t>INTERNATIONAL</t>
  </si>
  <si>
    <t>1st Oct 2017</t>
  </si>
  <si>
    <t>22nd Sep 2017</t>
  </si>
  <si>
    <t>TYROO-00161-Aug-2017</t>
  </si>
  <si>
    <t>TYROO-00162-Sep-2017</t>
  </si>
  <si>
    <t>AquGen-027-July-2017</t>
  </si>
  <si>
    <t>AquGen-028-Aug-2017</t>
  </si>
  <si>
    <t>Spid-022-Oct-2017</t>
  </si>
  <si>
    <t>Reliance-MF</t>
  </si>
  <si>
    <t>SDRO/0007/17‐18</t>
  </si>
  <si>
    <t>iCubeswire-036-Aug-2017</t>
  </si>
  <si>
    <t>Fork Media-101-Aug-2017</t>
  </si>
  <si>
    <t>Europe-Trade</t>
  </si>
  <si>
    <t>23rd Oct 2017</t>
  </si>
  <si>
    <t>6th Oct 2017</t>
  </si>
  <si>
    <t>Zeematics-009-Sep-2017</t>
  </si>
  <si>
    <t>24th Oct 2017</t>
  </si>
  <si>
    <t>Spid-023-Oct-2017</t>
  </si>
  <si>
    <t>Spid-024-Oct-2017</t>
  </si>
  <si>
    <t>Hitachi-Roamm</t>
  </si>
  <si>
    <t>ToysRus</t>
  </si>
  <si>
    <t>SDRO/0005/17‐18</t>
  </si>
  <si>
    <t>SDRO/0008/17‐18</t>
  </si>
  <si>
    <t>OpicleTechnologies-018-July-2017</t>
  </si>
  <si>
    <t>OpicleTechnologies-019-Aug-2017</t>
  </si>
  <si>
    <t>Admobly-005-Sep-2017</t>
  </si>
  <si>
    <t>Marketstm-MX</t>
  </si>
  <si>
    <t>Komli-00220-Sep-2017</t>
  </si>
  <si>
    <t>Udacity</t>
  </si>
  <si>
    <t>25th Oct 2017</t>
  </si>
  <si>
    <t>27AACCT6778M1ZJ</t>
  </si>
  <si>
    <t>27th Oct 2017</t>
  </si>
  <si>
    <t>AdsPlay-005-Aug-2017</t>
  </si>
  <si>
    <t>Catalyst-006-Aug-2017</t>
  </si>
  <si>
    <t>07AAFCC2746M1ZF</t>
  </si>
  <si>
    <t>Vertoz-0020-July-2017</t>
  </si>
  <si>
    <t>Aptech</t>
  </si>
  <si>
    <t>30th Oct 2017</t>
  </si>
  <si>
    <t>Recroemedia</t>
  </si>
  <si>
    <t>Recroemedia-001-Oct-2017</t>
  </si>
  <si>
    <t>Flipkart</t>
  </si>
  <si>
    <t>29AAGCR7565N1ZG</t>
  </si>
  <si>
    <t>Apoxy-003-Aug-2017</t>
  </si>
  <si>
    <t>CPL/CPC</t>
  </si>
  <si>
    <t>Refearn-002-Sep-2017</t>
  </si>
  <si>
    <t>Thomas Cook</t>
  </si>
  <si>
    <t>31st Oct 2017</t>
  </si>
  <si>
    <t>07AAICR2713G1ZJ</t>
  </si>
  <si>
    <t>Refearn Digital</t>
  </si>
  <si>
    <t>Rappier-009-July-2017</t>
  </si>
  <si>
    <t>Airtel 1</t>
  </si>
  <si>
    <t>Godrej Garden city</t>
  </si>
  <si>
    <t xml:space="preserve">Canon </t>
  </si>
  <si>
    <t>KFC</t>
  </si>
  <si>
    <t>Spid/640/Oct17</t>
  </si>
  <si>
    <t>Spid/641/Oct17</t>
  </si>
  <si>
    <t>Spid/642/Oct17</t>
  </si>
  <si>
    <t>Spid/643/Oct17</t>
  </si>
  <si>
    <t>Spid/644/Oct17</t>
  </si>
  <si>
    <t>SDRO/0004/17-18</t>
  </si>
  <si>
    <t>SDRO/0006/17-18</t>
  </si>
  <si>
    <t>SDRO/0011/17-18</t>
  </si>
  <si>
    <t>Spid-025-Oct-2017</t>
  </si>
  <si>
    <t>Spid-026-Oct-2017</t>
  </si>
  <si>
    <t>Spid-027-Oct-2017</t>
  </si>
  <si>
    <t>Spid-028-Oct-2017</t>
  </si>
  <si>
    <t>Spid-029-Oct-2017</t>
  </si>
  <si>
    <t>Spid-030-Oct-2017</t>
  </si>
  <si>
    <t>Spid-031-Oct-2017</t>
  </si>
  <si>
    <t>Spid-032-Oct-2017</t>
  </si>
  <si>
    <t>October</t>
  </si>
  <si>
    <t>6th Nov 2017</t>
  </si>
  <si>
    <t>Bizwin-116-Oct-2017</t>
  </si>
  <si>
    <t>Bizwin-117-Oct-2017</t>
  </si>
  <si>
    <t>SAP Leonardo</t>
  </si>
  <si>
    <t>HP PC</t>
  </si>
  <si>
    <t>Bizwin-118-Oct-2017</t>
  </si>
  <si>
    <t>JCB BAI</t>
  </si>
  <si>
    <t>MediaConversion-045-Oct-2017</t>
  </si>
  <si>
    <t>8th Nov 2017</t>
  </si>
  <si>
    <t>8th Oct 2017</t>
  </si>
  <si>
    <t>Fork Media-102-Oct-2017</t>
  </si>
  <si>
    <t>HasBro</t>
  </si>
  <si>
    <t>Fork Media-103-Oct-2017</t>
  </si>
  <si>
    <t>ICICI-Bank-Personal-Loan</t>
  </si>
  <si>
    <t>Fork Media-104-Aug-2017</t>
  </si>
  <si>
    <t>Volvo-V40-UAE-GCC</t>
  </si>
  <si>
    <t>Fork Media-105-Aug-2017</t>
  </si>
  <si>
    <t>Fork Media-106-Aug-2017</t>
  </si>
  <si>
    <t>Fork Media-107-Sep-2017</t>
  </si>
  <si>
    <t>Fork Media-108-Oct-2017</t>
  </si>
  <si>
    <t>Volvo-S90-UAE-GCC</t>
  </si>
  <si>
    <t>Dr-lalpath-labs</t>
  </si>
  <si>
    <t>9th Nov 2017</t>
  </si>
  <si>
    <t>Connectingdots-004-Sep-2017</t>
  </si>
  <si>
    <t>Connectingdots-005-Sep-2017</t>
  </si>
  <si>
    <t>Amity-Dubai</t>
  </si>
  <si>
    <t>Connectingdots-006-Sep-2017</t>
  </si>
  <si>
    <t>Microsoft-OPI</t>
  </si>
  <si>
    <t>16th Nov 2017</t>
  </si>
  <si>
    <t>14th Nov 2017</t>
  </si>
  <si>
    <t>15th Nov 2017</t>
  </si>
  <si>
    <t>17th Nov 2017</t>
  </si>
  <si>
    <t>Dialstar-002-Nov-2017</t>
  </si>
  <si>
    <t>Dialstar-003-Nov-2017</t>
  </si>
  <si>
    <t>Patanjali</t>
  </si>
  <si>
    <t>21st Nov 2017</t>
  </si>
  <si>
    <t>Nov 2017</t>
  </si>
  <si>
    <t>Xapads-008-Oct-2017</t>
  </si>
  <si>
    <t>India-Pop</t>
  </si>
  <si>
    <t>09AAACX1233H1ZI</t>
  </si>
  <si>
    <t>Xapads Media</t>
  </si>
  <si>
    <t>Rappier-009-June-2017</t>
  </si>
  <si>
    <t>Rappier-010-July-2017</t>
  </si>
  <si>
    <t>Rappier-011-August-2017</t>
  </si>
  <si>
    <t>24th Nov 2017</t>
  </si>
  <si>
    <t>23rd Nov 2017</t>
  </si>
  <si>
    <t>Bizwin-119-Nov-2017</t>
  </si>
  <si>
    <t>30th Nov 2017</t>
  </si>
  <si>
    <t>Bizwin-120-Nov-2017</t>
  </si>
  <si>
    <t>Fork Media-109-Nov-2017</t>
  </si>
  <si>
    <t>Canon-Lens</t>
  </si>
  <si>
    <t>Fork Media-110-Nov-2017</t>
  </si>
  <si>
    <t>ABP-Poll-Mobile+Desktop</t>
  </si>
  <si>
    <t>Fork Media-111-Sep-2017</t>
  </si>
  <si>
    <t>Fork Media-112-Nov-2017</t>
  </si>
  <si>
    <t>KFC Video</t>
  </si>
  <si>
    <t>SOTC</t>
  </si>
  <si>
    <t>Maruti Brezza</t>
  </si>
  <si>
    <t>DBS Bank</t>
  </si>
  <si>
    <t>Spid-033-Nov-2017</t>
  </si>
  <si>
    <t>Spid-034-Nov-2017</t>
  </si>
  <si>
    <t>Spid-035-Nov-2017</t>
  </si>
  <si>
    <t>Spid-036-Nov-2017</t>
  </si>
  <si>
    <t>Spid-037-Nov-2017</t>
  </si>
  <si>
    <t>SDRO/0012/17-18</t>
  </si>
  <si>
    <t>SDRO/0014/17-18</t>
  </si>
  <si>
    <t>SDRO/0016/17-18</t>
  </si>
  <si>
    <t>SDRO/0018/17-18</t>
  </si>
  <si>
    <t>SDRO/0019/17-18</t>
  </si>
  <si>
    <t>iCubeswire-037-Sep-2017</t>
  </si>
  <si>
    <t>28th Nov + 4th Dec 2017</t>
  </si>
  <si>
    <t>5th Dec 2017</t>
  </si>
  <si>
    <t>Admobly-006-Oct-2017</t>
  </si>
  <si>
    <t>Dar-Al-Arkan</t>
  </si>
  <si>
    <t>Spid-038-Nov-2017</t>
  </si>
  <si>
    <t>SOTC-Mumbai</t>
  </si>
  <si>
    <t>SDRO/0020/17-18</t>
  </si>
  <si>
    <t>OpicleTechnologies-020-Sep-2017</t>
  </si>
  <si>
    <t>AquGen-029-Sep-2017</t>
  </si>
  <si>
    <t>Dialstar-004-Nov-2017</t>
  </si>
  <si>
    <t>IBB</t>
  </si>
  <si>
    <t>MediaConversion-046-Nov-2017</t>
  </si>
  <si>
    <t>Home-Credit</t>
  </si>
  <si>
    <t>7th Dec 2017</t>
  </si>
  <si>
    <t>Komli-00221-Oct-2017</t>
  </si>
  <si>
    <t>Bloombergquint-Video</t>
  </si>
  <si>
    <t>Komli-00222-Nov-2017</t>
  </si>
  <si>
    <t>Tata-Motors</t>
  </si>
  <si>
    <t>AdsPlay-006-Sep-2017</t>
  </si>
  <si>
    <t>AdsPlay-007-Oct-2017</t>
  </si>
  <si>
    <t>8th Dec 2017</t>
  </si>
  <si>
    <t>Ado/18-163</t>
  </si>
  <si>
    <t>Renault Captur Price</t>
  </si>
  <si>
    <t>3rd Dec 2017</t>
  </si>
  <si>
    <t>Ado/18-168</t>
  </si>
  <si>
    <t>Emirates</t>
  </si>
  <si>
    <t>10th Dec 2017</t>
  </si>
  <si>
    <t>Ado/18-184</t>
  </si>
  <si>
    <t>Renault Promotion Plan</t>
  </si>
  <si>
    <t>31st Dec 2017</t>
  </si>
  <si>
    <t>Dec 2017</t>
  </si>
  <si>
    <t>OpicleTechnologies-021-Sep-2017</t>
  </si>
  <si>
    <t>27th Dec 2017</t>
  </si>
  <si>
    <t>Spid-039-Dec-2017</t>
  </si>
  <si>
    <t>Cadini</t>
  </si>
  <si>
    <t>SDRO/0030/17-18</t>
  </si>
  <si>
    <t>SDRO/0031/17-18</t>
  </si>
  <si>
    <t>Spid-040-Dec-2017</t>
  </si>
  <si>
    <t>Apoxy-004-Sep-2017</t>
  </si>
  <si>
    <t>Apoxy-005-Oct-2017</t>
  </si>
  <si>
    <t>Admobly-007-Dec-2017</t>
  </si>
  <si>
    <t>Admobly-008-Dec-2017</t>
  </si>
  <si>
    <t>Godrej-Properties</t>
  </si>
  <si>
    <t>AquGen-030-Oct-2017</t>
  </si>
  <si>
    <t>Yazle Media-006-Nov-2017</t>
  </si>
  <si>
    <t>Emaar-Properties+GiftCards</t>
  </si>
  <si>
    <t>26th Dec 2017</t>
  </si>
  <si>
    <t>Bizwin-121-Dec-2017</t>
  </si>
  <si>
    <t>Bizwin-122-Dec-2017</t>
  </si>
  <si>
    <t>23rd Dec 2017</t>
  </si>
  <si>
    <t>28th Dec 2017</t>
  </si>
  <si>
    <t>000248</t>
  </si>
  <si>
    <t>22nd Dec 2017</t>
  </si>
  <si>
    <t>29th Dec 2017</t>
  </si>
  <si>
    <t>Spid-041-Dec-2018</t>
  </si>
  <si>
    <t>Spid-042-Dec-2018</t>
  </si>
  <si>
    <t>Omron</t>
  </si>
  <si>
    <t>SDRO/0032/17-18</t>
  </si>
  <si>
    <t>SDRO/0033/17-18</t>
  </si>
  <si>
    <t>Komli-00223-Mar-2017</t>
  </si>
  <si>
    <t>iCubeswire-038-Oct-2017</t>
  </si>
  <si>
    <t>9th Jan 2018</t>
  </si>
  <si>
    <t>Fork Media-113-Nov-2017</t>
  </si>
  <si>
    <t>Capital-Pre-Roll</t>
  </si>
  <si>
    <t>Fork Media-114-Nov-2017</t>
  </si>
  <si>
    <t>Fork Media-115-Dec-2017</t>
  </si>
  <si>
    <t>Fork Media-116-Nov-2017</t>
  </si>
  <si>
    <t>Retargeting-Barnardo</t>
  </si>
  <si>
    <t>Fork Media-117-Nov-2017</t>
  </si>
  <si>
    <t>Barnardo</t>
  </si>
  <si>
    <t>FMIS/17-18/008</t>
  </si>
  <si>
    <t>FMRO/0060/17-18</t>
  </si>
  <si>
    <t>FMRO/0250/17-18</t>
  </si>
  <si>
    <t>Fork Media-118-Dec-2017</t>
  </si>
  <si>
    <t>Huggies</t>
  </si>
  <si>
    <t>Dialstar-005-Dec-2017</t>
  </si>
  <si>
    <t>Times-Now</t>
  </si>
  <si>
    <t>Dialstar-006-Dec-2017</t>
  </si>
  <si>
    <t>Ceat</t>
  </si>
  <si>
    <t>Dialstar-007-Dec-2017</t>
  </si>
  <si>
    <t>4th Dec 2017</t>
  </si>
  <si>
    <t>Fork Media GCC</t>
  </si>
  <si>
    <t>*</t>
  </si>
  <si>
    <t>12th Jan 2018</t>
  </si>
  <si>
    <t>15th Jan 2018</t>
  </si>
  <si>
    <t>Admobly-009-Dec-2017</t>
  </si>
  <si>
    <t>70-Trades</t>
  </si>
  <si>
    <t>Admobly-010-Dec-2017</t>
  </si>
  <si>
    <t>Audi-Q4</t>
  </si>
  <si>
    <t>Admobly-011-Dec-2017</t>
  </si>
  <si>
    <t>Ford</t>
  </si>
  <si>
    <t>Admobly-012-Dec-2017</t>
  </si>
  <si>
    <t>Lincoln-MKZ</t>
  </si>
  <si>
    <t>10th Jan 2018</t>
  </si>
  <si>
    <t>Yazle Media-007-Dec-2017</t>
  </si>
  <si>
    <t>AIG</t>
  </si>
  <si>
    <t>Fork Media-GCC-001-Nov-2017</t>
  </si>
  <si>
    <t>Bupa-Dubai</t>
  </si>
  <si>
    <t>Fork Media-GCC-002-Nov-2017</t>
  </si>
  <si>
    <t>Al-Zahia-UAE</t>
  </si>
  <si>
    <t>Fork Media-119-Dec-2017</t>
  </si>
  <si>
    <t>ABP-News-Hindi-Reg-Mob+Desk</t>
  </si>
  <si>
    <t>ABP-News-Hindi-Mob+Desk</t>
  </si>
  <si>
    <t>Fork Media-120-Dec-2017</t>
  </si>
  <si>
    <t>Fork Media-121-Dec-2017</t>
  </si>
  <si>
    <t>AnandaBazaar-Patrika-Mob+Desk</t>
  </si>
  <si>
    <t>Fork Media-122-Dec-2017</t>
  </si>
  <si>
    <t>Firstpost-Tech</t>
  </si>
  <si>
    <t>Fork Media-123-Dec-2017</t>
  </si>
  <si>
    <t>Bizwin-123-Dec-2017</t>
  </si>
  <si>
    <t>Bizwin-124-Jan-2017</t>
  </si>
  <si>
    <t>Jan 2018</t>
  </si>
  <si>
    <t>Vertoz-0021-Sep-2017</t>
  </si>
  <si>
    <t>Nightingale</t>
  </si>
  <si>
    <t>Vertoz-0022-Nov-2017</t>
  </si>
  <si>
    <t>Paypal</t>
  </si>
  <si>
    <t>19th Jan 2018</t>
  </si>
  <si>
    <t>18th Jan 2018</t>
  </si>
  <si>
    <t>CHEQUE</t>
  </si>
  <si>
    <t>25th Jan 2018</t>
  </si>
  <si>
    <t>29th Jan 2018</t>
  </si>
  <si>
    <t>31st Jan 2018</t>
  </si>
  <si>
    <t>2nd Feb 2018</t>
  </si>
  <si>
    <t>Leadsurf Digital</t>
  </si>
  <si>
    <t>Leadsurf-001-Nov-2017-CPL</t>
  </si>
  <si>
    <t>24th Jan 2018</t>
  </si>
  <si>
    <t>36AACCL7246A1ZS</t>
  </si>
  <si>
    <t>Admitad-005-July-2017</t>
  </si>
  <si>
    <t>Spid-043-Jan-2018</t>
  </si>
  <si>
    <t>Spid-041-Dec-2017</t>
  </si>
  <si>
    <t>Spid-042-Dec-2017</t>
  </si>
  <si>
    <t>Spid-044-Jan-2018</t>
  </si>
  <si>
    <t>Spid-045-Jan-2018</t>
  </si>
  <si>
    <t>RPG</t>
  </si>
  <si>
    <t>Quest</t>
  </si>
  <si>
    <t>SDRO/0037/17-18</t>
  </si>
  <si>
    <t>SDRO/0041/17-18</t>
  </si>
  <si>
    <t>SDRO/0042/17-18</t>
  </si>
  <si>
    <t>Bizwin-125-Jan-2017</t>
  </si>
  <si>
    <t>Bizwin-126-Jan-2017</t>
  </si>
  <si>
    <t>Renault Capture Plan</t>
  </si>
  <si>
    <t>Ado/18-212</t>
  </si>
  <si>
    <t>Zeematics-010-Oct-2017</t>
  </si>
  <si>
    <t>Zeematics-011-Nov-2017</t>
  </si>
  <si>
    <t>Zeematics-012-Dec-2017</t>
  </si>
  <si>
    <t>5th Feb 2018</t>
  </si>
  <si>
    <t>iCubeswire-039-Nov-2017</t>
  </si>
  <si>
    <t>Vertoz-0023-Aug-2017</t>
  </si>
  <si>
    <t>OpicleTechnologies-020-Oct-2017</t>
  </si>
  <si>
    <t>Yazle Media-008-Jan-2018</t>
  </si>
  <si>
    <t>Jaguar-XE-Kuwait</t>
  </si>
  <si>
    <t>6th Feb 2018</t>
  </si>
  <si>
    <t>Fork Media-GCC-003-Dec-2017</t>
  </si>
  <si>
    <t>Central-Park</t>
  </si>
  <si>
    <t>Fork Media-GCC-004-Dec-2017</t>
  </si>
  <si>
    <t>Nissan-Dubai</t>
  </si>
  <si>
    <t>12th Feb 2018</t>
  </si>
  <si>
    <t>AdsPlay-008-Nov-2017</t>
  </si>
  <si>
    <t>Vcommission-007-Nov-2017</t>
  </si>
  <si>
    <t>AquGen-031-Nov-2017</t>
  </si>
  <si>
    <t>AquGen-032-Dec-2017</t>
  </si>
  <si>
    <t>8th Feb 2018</t>
  </si>
  <si>
    <t>Komli-00224-Jan-2018</t>
  </si>
  <si>
    <t>Voot</t>
  </si>
  <si>
    <t>TYROO-00163-Oct-2017</t>
  </si>
  <si>
    <t>SVG Media</t>
  </si>
  <si>
    <t>9th Feb 2018</t>
  </si>
  <si>
    <t>OpicleTechnologies-022-Nov-2017</t>
  </si>
  <si>
    <t>OpicleTechnologies-023-Dec-2017</t>
  </si>
  <si>
    <t>AMFI-Bengali+Malayalam</t>
  </si>
  <si>
    <t>Fork Media-124-Jan-2018</t>
  </si>
  <si>
    <t>NIIT-Diginxt</t>
  </si>
  <si>
    <t>Fork Media-125-Nov-2017</t>
  </si>
  <si>
    <t>Reliance-General-Insurance</t>
  </si>
  <si>
    <t>Fork Media-126-Dec-2017</t>
  </si>
  <si>
    <t>Huggies-Registration</t>
  </si>
  <si>
    <t>Fork Media-127-Jan-2018</t>
  </si>
  <si>
    <t>7th Feb 2018</t>
  </si>
  <si>
    <t>14th Feb 2018</t>
  </si>
  <si>
    <t>Rappier-012-September-2017</t>
  </si>
  <si>
    <t>CPL-CPV</t>
  </si>
  <si>
    <t>13th Feb 2017</t>
  </si>
  <si>
    <t>13th Feb 2018</t>
  </si>
  <si>
    <t>Catalyst-007-Aug-Nov-Dec-2017</t>
  </si>
  <si>
    <t>Dialstar-008-Jan-2018</t>
  </si>
  <si>
    <t>Times-Now-Desktop</t>
  </si>
  <si>
    <t>23rd Feb 2018</t>
  </si>
  <si>
    <t>Dialstar-009-Jan-2018</t>
  </si>
  <si>
    <t>Times-Now-Mobile</t>
  </si>
  <si>
    <t>Fork Media-128-Jan-2018</t>
  </si>
  <si>
    <t>VIVO-IPL</t>
  </si>
  <si>
    <t>Fork Media-129-Jan-2018</t>
  </si>
  <si>
    <t>AnandBazar-Desktop</t>
  </si>
  <si>
    <t>Fork Media-130-Jan-2018</t>
  </si>
  <si>
    <t>Indian-Express</t>
  </si>
  <si>
    <t>Fork Media-131-Feb-2018</t>
  </si>
  <si>
    <t>AnandaBazaar-Mobile</t>
  </si>
  <si>
    <t>Fork Media-132-Feb-2018</t>
  </si>
  <si>
    <t>Telegraph</t>
  </si>
  <si>
    <t>Feb 2018</t>
  </si>
  <si>
    <t>26th Feb 2018</t>
  </si>
  <si>
    <t>17th Feb 2018</t>
  </si>
  <si>
    <t>16th Feb 2018</t>
  </si>
  <si>
    <t>CPQV</t>
  </si>
  <si>
    <t>JetPrivilege</t>
  </si>
  <si>
    <t>My Gov</t>
  </si>
  <si>
    <t>27th Feb 2018</t>
  </si>
  <si>
    <t>28th Feb 2018</t>
  </si>
  <si>
    <t>AdsPlay-009-Dec-2017</t>
  </si>
  <si>
    <t>5th Mar 2018</t>
  </si>
  <si>
    <t>Admobly-013-Jan-2018</t>
  </si>
  <si>
    <t>70Trades-Mail</t>
  </si>
  <si>
    <t>Sense-Digital-007-Nov-2017</t>
  </si>
  <si>
    <t>Sense-Digital-008-Feb-2018</t>
  </si>
  <si>
    <t>07AAVCS7097P1ZZ</t>
  </si>
  <si>
    <t>Spid-046-Feb-2018</t>
  </si>
  <si>
    <t>Spid-047-Feb-2018</t>
  </si>
  <si>
    <t>Spid-048-Feb-2018</t>
  </si>
  <si>
    <t>Spid-049-Feb-2018</t>
  </si>
  <si>
    <t>Cadbury</t>
  </si>
  <si>
    <t>Raymond</t>
  </si>
  <si>
    <t>Art-Of-Living</t>
  </si>
  <si>
    <t>SDRO/0051/17-18</t>
  </si>
  <si>
    <t>SDRO/0049/17-18</t>
  </si>
  <si>
    <t>SDRO/0050/17-18</t>
  </si>
  <si>
    <t>SDRO/0053/17-18</t>
  </si>
  <si>
    <t>Emirates-Business-Class</t>
  </si>
  <si>
    <t>Kwid-Feb</t>
  </si>
  <si>
    <t>Ado/18-225</t>
  </si>
  <si>
    <t>Ado/18-236</t>
  </si>
  <si>
    <t>6th Mar 2018</t>
  </si>
  <si>
    <t>17th Jan 2018</t>
  </si>
  <si>
    <t>Komli-00225-Feb-2018</t>
  </si>
  <si>
    <t>Bloomer-Quint</t>
  </si>
  <si>
    <t>Views</t>
  </si>
  <si>
    <t>1st Mar 2018</t>
  </si>
  <si>
    <t>12th Mar 2018</t>
  </si>
  <si>
    <t>8th Mar 2018</t>
  </si>
  <si>
    <t>13th Mar 2018</t>
  </si>
  <si>
    <t>Emirates-Economy-Class</t>
  </si>
  <si>
    <t>Ado/18-240</t>
  </si>
  <si>
    <t>14th Mar 2018</t>
  </si>
  <si>
    <t>Bizwin-127-Feb-2018</t>
  </si>
  <si>
    <t>Hitachi</t>
  </si>
  <si>
    <t>Bizwin-128-Feb-2018</t>
  </si>
  <si>
    <t>iCubeswire-040-Dec-2017</t>
  </si>
  <si>
    <t>19th Mar 2018</t>
  </si>
  <si>
    <t>AquGen-033-Jan-2018</t>
  </si>
  <si>
    <t>22nd Mar 2018</t>
  </si>
  <si>
    <t>Admobly-014-Jan-2018</t>
  </si>
  <si>
    <t>Jaguar-VIVO-IPL</t>
  </si>
  <si>
    <t>Admobly-015-Feb-2018</t>
  </si>
  <si>
    <t>CPV+CPL</t>
  </si>
  <si>
    <t>Spid-050-Feb-2018</t>
  </si>
  <si>
    <t>Kotak</t>
  </si>
  <si>
    <t>Spid-051-Mar-2018</t>
  </si>
  <si>
    <t>Spid-052-Mar-2018</t>
  </si>
  <si>
    <t>Spid-053-Mar-2018</t>
  </si>
  <si>
    <t>Spid-054-Mar-2018</t>
  </si>
  <si>
    <t>Spid-055-Mar-2018</t>
  </si>
  <si>
    <t>Taco Bell</t>
  </si>
  <si>
    <t>JP Infra</t>
  </si>
  <si>
    <t>FMRO/0504/17-18</t>
  </si>
  <si>
    <t>FMRO/0505/17-18</t>
  </si>
  <si>
    <t>FMRO/0569/17-18</t>
  </si>
  <si>
    <t>SDRO/0054/17-18</t>
  </si>
  <si>
    <t>SDRO/0057/17-18</t>
  </si>
  <si>
    <t>SDRO/0056/17-18</t>
  </si>
  <si>
    <t>28th Mar 2018</t>
  </si>
  <si>
    <t>31st Mar 2018</t>
  </si>
  <si>
    <t>Mar 2018</t>
  </si>
  <si>
    <t>Fork Media-133-Feb-2018</t>
  </si>
  <si>
    <t>Fork Media-134-Feb-2018</t>
  </si>
  <si>
    <t>Jet Airways</t>
  </si>
  <si>
    <t>VARIOUS CPL</t>
  </si>
  <si>
    <t>Fork Media-GCC-005-Feb-2018</t>
  </si>
  <si>
    <t>Bizwin-129-Mar-2018</t>
  </si>
  <si>
    <t>Qualcomm</t>
  </si>
  <si>
    <t>Bizwin-130-Mar-2018</t>
  </si>
  <si>
    <t>Intel</t>
  </si>
  <si>
    <t>27th March 2018</t>
  </si>
  <si>
    <t>7th Mar 2018</t>
  </si>
  <si>
    <t>16th April 2018</t>
  </si>
  <si>
    <t>16th Apr 2018</t>
  </si>
  <si>
    <t>21st Mar 2018</t>
  </si>
  <si>
    <t>18th Apr 2018</t>
  </si>
  <si>
    <t>19th Apr 2018</t>
  </si>
  <si>
    <t>17th Apr 2018</t>
  </si>
  <si>
    <t>23rd Apr 2018</t>
  </si>
  <si>
    <t>26th Apr 2018</t>
  </si>
  <si>
    <t>30th Apr 2018</t>
  </si>
  <si>
    <t>4th Apr 2018</t>
  </si>
  <si>
    <t>11th May 2018</t>
  </si>
  <si>
    <t>16th May 2018</t>
  </si>
  <si>
    <t>Vertoz-Credit-Note-001-May-2018</t>
  </si>
  <si>
    <t>Vertoz-Credit-Note-002-May-2018</t>
  </si>
  <si>
    <t>17th May 2018</t>
  </si>
  <si>
    <t>Refearn-Credit-Note-001-Jan-2018</t>
  </si>
  <si>
    <t>Refearn-003-Sep-2017</t>
  </si>
  <si>
    <t>28th May 2018</t>
  </si>
  <si>
    <t>1st June 2018</t>
  </si>
  <si>
    <t>29th May 2018</t>
  </si>
  <si>
    <t>30th May 2018</t>
  </si>
  <si>
    <t>5th June 2018</t>
  </si>
  <si>
    <t>11th June 2018</t>
  </si>
  <si>
    <t>14th June 2018</t>
  </si>
  <si>
    <t>26th June 2018</t>
  </si>
  <si>
    <t>7th June 2018</t>
  </si>
  <si>
    <t>20th June 2018</t>
  </si>
  <si>
    <t>26th JUNE 2018</t>
  </si>
  <si>
    <t>NEFT-HDFC</t>
  </si>
  <si>
    <t>11th July 2018</t>
  </si>
  <si>
    <t>24th July 2018</t>
  </si>
  <si>
    <t>8th Aug 2018</t>
  </si>
  <si>
    <t>Against Skype INV</t>
  </si>
  <si>
    <t>27th Sep 2018</t>
  </si>
  <si>
    <t>26th Oct 2018</t>
  </si>
  <si>
    <t>UPDATED - 26th JAN 2019</t>
  </si>
  <si>
    <t>2nd Nov 2018</t>
  </si>
  <si>
    <t>28th Nov 2018</t>
  </si>
  <si>
    <t>28th Dec 2018</t>
  </si>
  <si>
    <t>29th Jan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</si>
</sst>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409]#,##0.00"/>
  </numFmts>
  <fonts count="37" x14ac:knownFonts="1">
    <font>
      <sz val="11"/>
      <color theme="1"/>
      <name val="Calibri"/>
      <family val="2"/>
      <scheme val="minor"/>
    </font>
    <font>
      <b/>
      <sz val="11"/>
      <color theme="0"/>
      <name val="Calibri"/>
      <family val="2"/>
      <scheme val="minor"/>
    </font>
    <font>
      <sz val="11"/>
      <color theme="0"/>
      <name val="Calibri"/>
      <family val="2"/>
      <scheme val="minor"/>
    </font>
    <font>
      <b/>
      <sz val="9"/>
      <name val="Calibri"/>
      <family val="2"/>
      <scheme val="minor"/>
    </font>
    <font>
      <u/>
      <sz val="11"/>
      <color theme="10"/>
      <name val="Calibri"/>
      <family val="2"/>
      <scheme val="minor"/>
    </font>
    <font>
      <b/>
      <sz val="10"/>
      <name val="Calibri"/>
      <family val="2"/>
      <scheme val="minor"/>
    </font>
    <font>
      <b/>
      <sz val="10"/>
      <color theme="1"/>
      <name val="Calibri"/>
      <family val="2"/>
      <scheme val="minor"/>
    </font>
    <font>
      <b/>
      <sz val="9"/>
      <color theme="1"/>
      <name val="Calibri"/>
      <family val="2"/>
      <scheme val="minor"/>
    </font>
    <font>
      <sz val="10"/>
      <color theme="1"/>
      <name val="Calibri"/>
      <family val="2"/>
      <scheme val="minor"/>
    </font>
    <font>
      <b/>
      <u/>
      <sz val="18"/>
      <color rgb="FFFF0000"/>
      <name val="Calibri"/>
      <family val="2"/>
      <scheme val="minor"/>
    </font>
    <font>
      <b/>
      <u/>
      <sz val="14"/>
      <color rgb="FFFF0000"/>
      <name val="Calibri"/>
      <family val="2"/>
      <scheme val="minor"/>
    </font>
    <font>
      <sz val="9"/>
      <color theme="1"/>
      <name val="Calibri"/>
      <family val="2"/>
      <scheme val="minor"/>
    </font>
    <font>
      <sz val="9"/>
      <color rgb="FF000000"/>
      <name val="Calibri"/>
      <family val="2"/>
      <scheme val="minor"/>
    </font>
    <font>
      <sz val="9"/>
      <color theme="0"/>
      <name val="Calibri"/>
      <family val="2"/>
      <scheme val="minor"/>
    </font>
    <font>
      <sz val="10"/>
      <color theme="0"/>
      <name val="Calibri"/>
      <family val="2"/>
      <scheme val="minor"/>
    </font>
    <font>
      <b/>
      <sz val="11"/>
      <name val="Calibri"/>
      <family val="2"/>
      <scheme val="minor"/>
    </font>
    <font>
      <b/>
      <sz val="10"/>
      <color theme="0"/>
      <name val="Calibri"/>
      <family val="2"/>
      <scheme val="minor"/>
    </font>
    <font>
      <sz val="10"/>
      <name val="Calibri"/>
      <family val="2"/>
      <scheme val="minor"/>
    </font>
    <font>
      <sz val="11"/>
      <name val="Calibri"/>
      <family val="2"/>
      <scheme val="minor"/>
    </font>
    <font>
      <b/>
      <u/>
      <sz val="16"/>
      <color rgb="FFFF0000"/>
      <name val="Calibri"/>
      <family val="2"/>
      <scheme val="minor"/>
    </font>
    <font>
      <sz val="10"/>
      <color rgb="FF000000"/>
      <name val="Calibri"/>
      <family val="2"/>
      <scheme val="minor"/>
    </font>
    <font>
      <b/>
      <sz val="14"/>
      <color rgb="FF000000"/>
      <name val="Calibri"/>
      <family val="2"/>
      <scheme val="minor"/>
    </font>
    <font>
      <b/>
      <u/>
      <sz val="20"/>
      <color rgb="FFFF0000"/>
      <name val="Calibri"/>
      <family val="2"/>
      <scheme val="minor"/>
    </font>
    <font>
      <b/>
      <sz val="12"/>
      <color theme="1"/>
      <name val="Calibri"/>
      <family val="2"/>
      <scheme val="minor"/>
    </font>
    <font>
      <b/>
      <sz val="11"/>
      <color rgb="FFFF0000"/>
      <name val="Calibri"/>
      <family val="2"/>
      <scheme val="minor"/>
    </font>
    <font>
      <b/>
      <sz val="9"/>
      <color indexed="81"/>
      <name val="Tahoma"/>
      <family val="2"/>
    </font>
    <font>
      <sz val="9"/>
      <name val="Calibri"/>
      <family val="2"/>
      <scheme val="minor"/>
    </font>
    <font>
      <b/>
      <u/>
      <sz val="14"/>
      <name val="Calibri"/>
      <family val="2"/>
      <scheme val="minor"/>
    </font>
    <font>
      <b/>
      <sz val="9"/>
      <color theme="0"/>
      <name val="Calibri"/>
      <family val="2"/>
      <scheme val="minor"/>
    </font>
    <font>
      <b/>
      <sz val="11"/>
      <color theme="1"/>
      <name val="Calibri"/>
      <family val="2"/>
      <scheme val="minor"/>
    </font>
    <font>
      <b/>
      <sz val="14"/>
      <color theme="0"/>
      <name val="Calibri"/>
      <family val="2"/>
      <scheme val="minor"/>
    </font>
    <font>
      <b/>
      <sz val="16"/>
      <name val="Calibri"/>
      <family val="2"/>
      <scheme val="minor"/>
    </font>
    <font>
      <b/>
      <sz val="12"/>
      <name val="Calibri"/>
      <family val="2"/>
      <scheme val="minor"/>
    </font>
    <font>
      <b/>
      <u/>
      <sz val="18"/>
      <name val="Calibri"/>
      <family val="2"/>
      <scheme val="minor"/>
    </font>
    <font>
      <b/>
      <sz val="10"/>
      <color rgb="FFFF0000"/>
      <name val="Calibri"/>
      <family val="2"/>
      <scheme val="minor"/>
    </font>
    <font>
      <b/>
      <u/>
      <sz val="12"/>
      <color rgb="FFFF0000"/>
      <name val="Calibri"/>
      <family val="2"/>
      <scheme val="minor"/>
    </font>
    <font>
      <sz val="9"/>
      <color rgb="FFFF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7" tint="0.79998168889431442"/>
        <bgColor theme="7" tint="0.79998168889431442"/>
      </patternFill>
    </fill>
    <fill>
      <patternFill patternType="solid">
        <fgColor rgb="FFFFC000"/>
        <bgColor indexed="64"/>
      </patternFill>
    </fill>
    <fill>
      <patternFill patternType="solid">
        <fgColor theme="7" tint="0.59999389629810485"/>
        <bgColor indexed="64"/>
      </patternFill>
    </fill>
    <fill>
      <patternFill patternType="solid">
        <fgColor rgb="FF92D050"/>
        <bgColor indexed="64"/>
      </patternFill>
    </fill>
    <fill>
      <patternFill patternType="solid">
        <fgColor rgb="FFFF0000"/>
        <bgColor indexed="64"/>
      </patternFill>
    </fill>
    <fill>
      <patternFill patternType="solid">
        <fgColor rgb="FF7030A0"/>
        <bgColor indexed="64"/>
      </patternFill>
    </fill>
    <fill>
      <patternFill patternType="solid">
        <fgColor rgb="FF00FF00"/>
        <bgColor indexed="64"/>
      </patternFill>
    </fill>
    <fill>
      <patternFill patternType="solid">
        <fgColor rgb="FF00FFFF"/>
        <bgColor indexed="64"/>
      </patternFill>
    </fill>
    <fill>
      <patternFill patternType="solid">
        <fgColor theme="7" tint="0.39997558519241921"/>
        <bgColor indexed="64"/>
      </patternFill>
    </fill>
    <fill>
      <patternFill patternType="solid">
        <fgColor rgb="FF800000"/>
        <bgColor indexed="64"/>
      </patternFill>
    </fill>
    <fill>
      <patternFill patternType="solid">
        <fgColor rgb="FFFF3333"/>
        <bgColor indexed="64"/>
      </patternFill>
    </fill>
    <fill>
      <patternFill patternType="solid">
        <fgColor rgb="FFCC00FF"/>
        <bgColor indexed="64"/>
      </patternFill>
    </fill>
    <fill>
      <patternFill patternType="solid">
        <fgColor theme="0" tint="-4.9989318521683403E-2"/>
        <bgColor indexed="64"/>
      </patternFill>
    </fill>
    <fill>
      <patternFill patternType="solid">
        <fgColor rgb="FFFF9900"/>
        <bgColor indexed="64"/>
      </patternFill>
    </fill>
    <fill>
      <patternFill patternType="solid">
        <fgColor rgb="FF66FFFF"/>
        <bgColor indexed="64"/>
      </patternFill>
    </fill>
    <fill>
      <patternFill patternType="solid">
        <fgColor rgb="FFFF5D5D"/>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theme="7"/>
      </left>
      <right/>
      <top style="thin">
        <color theme="7"/>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theme="7"/>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7"/>
      </right>
      <top style="thin">
        <color indexed="64"/>
      </top>
      <bottom/>
      <diagonal/>
    </border>
    <border>
      <left style="thin">
        <color indexed="64"/>
      </left>
      <right/>
      <top style="thin">
        <color indexed="64"/>
      </top>
      <bottom style="thin">
        <color indexed="64"/>
      </bottom>
      <diagonal/>
    </border>
    <border>
      <left style="thin">
        <color theme="7"/>
      </left>
      <right/>
      <top style="medium">
        <color theme="7"/>
      </top>
      <bottom/>
      <diagonal/>
    </border>
    <border>
      <left style="medium">
        <color rgb="FFFF0000"/>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medium">
        <color indexed="64"/>
      </left>
      <right style="thin">
        <color indexed="64"/>
      </right>
      <top style="medium">
        <color indexed="64"/>
      </top>
      <bottom style="medium">
        <color rgb="FFFF0000"/>
      </bottom>
      <diagonal/>
    </border>
    <border>
      <left style="thin">
        <color indexed="64"/>
      </left>
      <right style="medium">
        <color indexed="64"/>
      </right>
      <top style="medium">
        <color indexed="64"/>
      </top>
      <bottom style="medium">
        <color rgb="FFFF0000"/>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rgb="FFFF0000"/>
      </top>
      <bottom style="medium">
        <color rgb="FFFF0000"/>
      </bottom>
      <diagonal/>
    </border>
    <border>
      <left style="thin">
        <color indexed="64"/>
      </left>
      <right style="medium">
        <color indexed="64"/>
      </right>
      <top style="medium">
        <color rgb="FFFF0000"/>
      </top>
      <bottom style="medium">
        <color rgb="FFFF0000"/>
      </bottom>
      <diagonal/>
    </border>
    <border>
      <left style="medium">
        <color indexed="64"/>
      </left>
      <right style="thin">
        <color indexed="64"/>
      </right>
      <top style="medium">
        <color rgb="FFFF0000"/>
      </top>
      <bottom style="medium">
        <color indexed="64"/>
      </bottom>
      <diagonal/>
    </border>
    <border>
      <left style="thin">
        <color indexed="64"/>
      </left>
      <right style="medium">
        <color indexed="64"/>
      </right>
      <top style="medium">
        <color rgb="FFFF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FF0000"/>
      </left>
      <right style="medium">
        <color rgb="FFFF0000"/>
      </right>
      <top style="medium">
        <color rgb="FFFF0000"/>
      </top>
      <bottom style="medium">
        <color rgb="FFFF0000"/>
      </bottom>
      <diagonal/>
    </border>
  </borders>
  <cellStyleXfs count="2">
    <xf numFmtId="0" fontId="0" fillId="0" borderId="0"/>
    <xf numFmtId="0" fontId="4" fillId="0" borderId="0" applyNumberFormat="0" applyFill="0" applyBorder="0" applyAlignment="0" applyProtection="0"/>
  </cellStyleXfs>
  <cellXfs count="366">
    <xf numFmtId="0" fontId="0" fillId="0" borderId="0" xfId="0"/>
    <xf numFmtId="0" fontId="7" fillId="0" borderId="2" xfId="0" applyFont="1" applyBorder="1" applyAlignment="1">
      <alignment horizontal="left"/>
    </xf>
    <xf numFmtId="0" fontId="7" fillId="3" borderId="3" xfId="0" applyFont="1" applyFill="1" applyBorder="1" applyAlignment="1">
      <alignment horizontal="left"/>
    </xf>
    <xf numFmtId="1" fontId="7" fillId="3" borderId="3" xfId="0" applyNumberFormat="1" applyFont="1" applyFill="1" applyBorder="1" applyAlignment="1">
      <alignment horizontal="left"/>
    </xf>
    <xf numFmtId="0" fontId="6" fillId="3" borderId="4" xfId="0" applyFont="1" applyFill="1" applyBorder="1" applyAlignment="1">
      <alignment horizontal="left"/>
    </xf>
    <xf numFmtId="0" fontId="8" fillId="0" borderId="0" xfId="0" applyFont="1" applyAlignment="1">
      <alignment horizontal="left"/>
    </xf>
    <xf numFmtId="0" fontId="6" fillId="5" borderId="3" xfId="0" applyFont="1" applyFill="1" applyBorder="1" applyAlignment="1">
      <alignment horizontal="left"/>
    </xf>
    <xf numFmtId="0" fontId="10" fillId="4" borderId="0" xfId="1" applyFont="1" applyFill="1" applyAlignment="1">
      <alignment horizontal="left"/>
    </xf>
    <xf numFmtId="1" fontId="6" fillId="5" borderId="3" xfId="0" applyNumberFormat="1" applyFont="1" applyFill="1" applyBorder="1" applyAlignment="1">
      <alignment horizontal="left"/>
    </xf>
    <xf numFmtId="0" fontId="8" fillId="5" borderId="8" xfId="0" applyFont="1" applyFill="1" applyBorder="1" applyAlignment="1">
      <alignment horizontal="left"/>
    </xf>
    <xf numFmtId="0" fontId="11" fillId="0" borderId="3" xfId="0" applyFont="1" applyFill="1" applyBorder="1" applyAlignment="1">
      <alignment horizontal="left"/>
    </xf>
    <xf numFmtId="1" fontId="11" fillId="0" borderId="3" xfId="0" applyNumberFormat="1" applyFont="1" applyFill="1" applyBorder="1" applyAlignment="1">
      <alignment horizontal="left"/>
    </xf>
    <xf numFmtId="0" fontId="8" fillId="0" borderId="1" xfId="0" applyFont="1" applyFill="1" applyBorder="1" applyAlignment="1">
      <alignment horizontal="left"/>
    </xf>
    <xf numFmtId="0" fontId="11" fillId="0" borderId="4" xfId="0" applyFont="1" applyFill="1" applyBorder="1" applyAlignment="1">
      <alignment horizontal="left"/>
    </xf>
    <xf numFmtId="0" fontId="8" fillId="0" borderId="3" xfId="0" applyFont="1" applyFill="1" applyBorder="1" applyAlignment="1">
      <alignment horizontal="left"/>
    </xf>
    <xf numFmtId="0" fontId="8" fillId="0" borderId="3" xfId="0" applyFont="1" applyFill="1" applyBorder="1" applyAlignment="1">
      <alignment horizontal="left" wrapText="1"/>
    </xf>
    <xf numFmtId="1" fontId="8" fillId="0" borderId="3" xfId="0" applyNumberFormat="1" applyFont="1" applyFill="1" applyBorder="1" applyAlignment="1">
      <alignment horizontal="left"/>
    </xf>
    <xf numFmtId="0" fontId="8" fillId="0" borderId="4" xfId="0" applyFont="1" applyFill="1" applyBorder="1" applyAlignment="1">
      <alignment horizontal="left"/>
    </xf>
    <xf numFmtId="0" fontId="14" fillId="0" borderId="3" xfId="0" applyFont="1" applyFill="1" applyBorder="1" applyAlignment="1">
      <alignment horizontal="left"/>
    </xf>
    <xf numFmtId="0" fontId="14" fillId="0" borderId="3" xfId="0" applyFont="1" applyFill="1" applyBorder="1" applyAlignment="1">
      <alignment horizontal="left" wrapText="1"/>
    </xf>
    <xf numFmtId="1" fontId="14" fillId="0" borderId="3" xfId="0" applyNumberFormat="1" applyFont="1" applyFill="1" applyBorder="1" applyAlignment="1">
      <alignment horizontal="left"/>
    </xf>
    <xf numFmtId="0" fontId="14" fillId="0" borderId="4" xfId="0" applyFont="1" applyFill="1" applyBorder="1" applyAlignment="1">
      <alignment horizontal="left"/>
    </xf>
    <xf numFmtId="0" fontId="8" fillId="0" borderId="9" xfId="0" applyFont="1" applyFill="1" applyBorder="1" applyAlignment="1">
      <alignment horizontal="left"/>
    </xf>
    <xf numFmtId="0" fontId="8" fillId="0" borderId="9" xfId="0" applyFont="1" applyFill="1" applyBorder="1" applyAlignment="1">
      <alignment horizontal="left" wrapText="1"/>
    </xf>
    <xf numFmtId="1" fontId="8" fillId="0" borderId="9" xfId="0" applyNumberFormat="1" applyFont="1" applyFill="1" applyBorder="1" applyAlignment="1">
      <alignment horizontal="left"/>
    </xf>
    <xf numFmtId="0" fontId="8" fillId="0" borderId="0" xfId="0" applyFont="1" applyAlignment="1">
      <alignment horizontal="left" wrapText="1"/>
    </xf>
    <xf numFmtId="1" fontId="8" fillId="0" borderId="0" xfId="0" applyNumberFormat="1" applyFont="1" applyAlignment="1">
      <alignment horizontal="left"/>
    </xf>
    <xf numFmtId="1" fontId="8" fillId="0" borderId="1" xfId="0" applyNumberFormat="1" applyFont="1" applyBorder="1" applyAlignment="1">
      <alignment horizontal="left"/>
    </xf>
    <xf numFmtId="2" fontId="8" fillId="0" borderId="1" xfId="0" applyNumberFormat="1" applyFont="1" applyBorder="1" applyAlignment="1">
      <alignment horizontal="left"/>
    </xf>
    <xf numFmtId="0" fontId="7" fillId="0" borderId="3" xfId="0" applyFont="1" applyBorder="1" applyAlignment="1">
      <alignment horizontal="center"/>
    </xf>
    <xf numFmtId="0" fontId="7" fillId="3" borderId="3" xfId="0" applyFont="1" applyFill="1" applyBorder="1" applyAlignment="1">
      <alignment horizontal="center"/>
    </xf>
    <xf numFmtId="1" fontId="7" fillId="3" borderId="3" xfId="0" applyNumberFormat="1" applyFont="1" applyFill="1" applyBorder="1" applyAlignment="1">
      <alignment horizontal="center"/>
    </xf>
    <xf numFmtId="0" fontId="6" fillId="3" borderId="3" xfId="0" applyFont="1" applyFill="1" applyBorder="1" applyAlignment="1">
      <alignment horizontal="center"/>
    </xf>
    <xf numFmtId="0" fontId="8" fillId="0" borderId="0" xfId="0" applyFont="1"/>
    <xf numFmtId="0" fontId="8" fillId="0" borderId="3" xfId="0" applyFont="1" applyFill="1" applyBorder="1"/>
    <xf numFmtId="1" fontId="8" fillId="0" borderId="3" xfId="0" applyNumberFormat="1" applyFont="1" applyFill="1" applyBorder="1" applyAlignment="1">
      <alignment horizontal="center"/>
    </xf>
    <xf numFmtId="1" fontId="8" fillId="0" borderId="0" xfId="0" applyNumberFormat="1" applyFont="1"/>
    <xf numFmtId="0" fontId="8" fillId="0" borderId="1" xfId="0" applyFont="1" applyFill="1" applyBorder="1"/>
    <xf numFmtId="1" fontId="8" fillId="0" borderId="1" xfId="0" applyNumberFormat="1" applyFont="1" applyFill="1" applyBorder="1" applyAlignment="1">
      <alignment horizontal="left"/>
    </xf>
    <xf numFmtId="0" fontId="11" fillId="0" borderId="1" xfId="0" applyFont="1" applyFill="1" applyBorder="1" applyAlignment="1">
      <alignment horizontal="left"/>
    </xf>
    <xf numFmtId="0" fontId="9" fillId="2" borderId="0" xfId="1" applyFont="1" applyFill="1" applyAlignment="1">
      <alignment horizontal="center"/>
    </xf>
    <xf numFmtId="0" fontId="10" fillId="4" borderId="0" xfId="1" applyFont="1" applyFill="1" applyAlignment="1">
      <alignment horizontal="center"/>
    </xf>
    <xf numFmtId="0" fontId="7" fillId="0" borderId="2" xfId="0" applyFont="1" applyBorder="1" applyAlignment="1">
      <alignment horizontal="center"/>
    </xf>
    <xf numFmtId="0" fontId="7" fillId="3" borderId="4" xfId="0" applyFont="1" applyFill="1" applyBorder="1" applyAlignment="1">
      <alignment horizontal="center"/>
    </xf>
    <xf numFmtId="0" fontId="8" fillId="0" borderId="0" xfId="0" applyFont="1" applyAlignment="1">
      <alignment horizontal="center"/>
    </xf>
    <xf numFmtId="0" fontId="9" fillId="2" borderId="10" xfId="1" applyFont="1" applyFill="1" applyBorder="1" applyAlignment="1">
      <alignment horizontal="center"/>
    </xf>
    <xf numFmtId="0" fontId="6" fillId="5" borderId="3" xfId="0" applyFont="1" applyFill="1" applyBorder="1" applyAlignment="1">
      <alignment horizontal="center"/>
    </xf>
    <xf numFmtId="1" fontId="16" fillId="2" borderId="3" xfId="0" applyNumberFormat="1" applyFont="1" applyFill="1" applyBorder="1" applyAlignment="1">
      <alignment horizontal="center"/>
    </xf>
    <xf numFmtId="1" fontId="6" fillId="5" borderId="3" xfId="0" applyNumberFormat="1" applyFont="1" applyFill="1" applyBorder="1" applyAlignment="1">
      <alignment horizontal="center"/>
    </xf>
    <xf numFmtId="0" fontId="6" fillId="5" borderId="4" xfId="0" applyFont="1" applyFill="1" applyBorder="1" applyAlignment="1">
      <alignment horizontal="center"/>
    </xf>
    <xf numFmtId="1" fontId="8" fillId="0" borderId="0" xfId="0" applyNumberFormat="1" applyFont="1" applyAlignment="1">
      <alignment horizontal="center"/>
    </xf>
    <xf numFmtId="1" fontId="8" fillId="0" borderId="1" xfId="0" applyNumberFormat="1" applyFont="1" applyFill="1" applyBorder="1" applyAlignment="1">
      <alignment horizontal="center"/>
    </xf>
    <xf numFmtId="0" fontId="6" fillId="3" borderId="4" xfId="0" applyFont="1" applyFill="1" applyBorder="1" applyAlignment="1">
      <alignment horizontal="center"/>
    </xf>
    <xf numFmtId="2" fontId="8" fillId="0" borderId="3" xfId="0" applyNumberFormat="1" applyFont="1" applyFill="1" applyBorder="1" applyAlignment="1">
      <alignment horizontal="left"/>
    </xf>
    <xf numFmtId="2" fontId="8" fillId="0" borderId="9" xfId="0" applyNumberFormat="1" applyFont="1" applyFill="1" applyBorder="1" applyAlignment="1">
      <alignment horizontal="left"/>
    </xf>
    <xf numFmtId="2" fontId="8" fillId="0" borderId="0" xfId="0" applyNumberFormat="1" applyFont="1" applyAlignment="1">
      <alignment horizontal="left"/>
    </xf>
    <xf numFmtId="16" fontId="7" fillId="3" borderId="3" xfId="0" applyNumberFormat="1" applyFont="1" applyFill="1" applyBorder="1" applyAlignment="1">
      <alignment horizontal="center"/>
    </xf>
    <xf numFmtId="16" fontId="8" fillId="0" borderId="1" xfId="0" applyNumberFormat="1" applyFont="1" applyFill="1" applyBorder="1" applyAlignment="1">
      <alignment horizontal="left"/>
    </xf>
    <xf numFmtId="16" fontId="8" fillId="0" borderId="0" xfId="0" applyNumberFormat="1" applyFont="1" applyAlignment="1">
      <alignment horizontal="left"/>
    </xf>
    <xf numFmtId="0" fontId="7" fillId="0" borderId="1" xfId="0" applyFont="1" applyBorder="1" applyAlignment="1">
      <alignment horizontal="left"/>
    </xf>
    <xf numFmtId="0" fontId="7" fillId="3" borderId="1" xfId="0" applyFont="1" applyFill="1" applyBorder="1" applyAlignment="1">
      <alignment horizontal="left"/>
    </xf>
    <xf numFmtId="1" fontId="7" fillId="3" borderId="1" xfId="0" applyNumberFormat="1" applyFont="1" applyFill="1" applyBorder="1" applyAlignment="1">
      <alignment horizontal="left"/>
    </xf>
    <xf numFmtId="2" fontId="8" fillId="0" borderId="1" xfId="0" applyNumberFormat="1" applyFont="1" applyFill="1" applyBorder="1" applyAlignment="1">
      <alignment horizontal="left"/>
    </xf>
    <xf numFmtId="0" fontId="0" fillId="0" borderId="0" xfId="0" applyAlignment="1">
      <alignment horizontal="left"/>
    </xf>
    <xf numFmtId="0" fontId="8" fillId="0" borderId="1" xfId="0" applyFont="1" applyBorder="1" applyAlignment="1">
      <alignment horizontal="left"/>
    </xf>
    <xf numFmtId="0" fontId="9" fillId="2" borderId="0" xfId="1" applyFont="1" applyFill="1" applyAlignment="1">
      <alignment horizontal="left"/>
    </xf>
    <xf numFmtId="0" fontId="11" fillId="0" borderId="0" xfId="0" applyFont="1"/>
    <xf numFmtId="0" fontId="11" fillId="0" borderId="3" xfId="0" applyFont="1" applyFill="1" applyBorder="1" applyAlignment="1">
      <alignment horizontal="center"/>
    </xf>
    <xf numFmtId="2" fontId="11" fillId="0" borderId="3" xfId="0" applyNumberFormat="1" applyFont="1" applyFill="1" applyBorder="1" applyAlignment="1">
      <alignment horizontal="left"/>
    </xf>
    <xf numFmtId="2" fontId="11" fillId="0" borderId="1" xfId="0" applyNumberFormat="1" applyFont="1" applyFill="1" applyBorder="1" applyAlignment="1">
      <alignment horizontal="left"/>
    </xf>
    <xf numFmtId="1" fontId="11" fillId="0" borderId="1" xfId="0" applyNumberFormat="1" applyFont="1" applyFill="1" applyBorder="1" applyAlignment="1">
      <alignment horizontal="left"/>
    </xf>
    <xf numFmtId="0" fontId="11" fillId="0" borderId="4" xfId="0" applyFont="1" applyFill="1" applyBorder="1"/>
    <xf numFmtId="0" fontId="11" fillId="0" borderId="0" xfId="0" applyFont="1" applyFill="1"/>
    <xf numFmtId="0" fontId="11" fillId="0" borderId="9" xfId="0" applyFont="1" applyFill="1" applyBorder="1" applyAlignment="1">
      <alignment horizontal="left"/>
    </xf>
    <xf numFmtId="0" fontId="11" fillId="0" borderId="1" xfId="0" applyFont="1" applyFill="1" applyBorder="1"/>
    <xf numFmtId="2" fontId="11" fillId="0" borderId="1" xfId="0" applyNumberFormat="1" applyFont="1" applyBorder="1" applyAlignment="1">
      <alignment horizontal="left"/>
    </xf>
    <xf numFmtId="1" fontId="11" fillId="0" borderId="1" xfId="0" applyNumberFormat="1" applyFont="1" applyBorder="1" applyAlignment="1">
      <alignment horizontal="left"/>
    </xf>
    <xf numFmtId="1" fontId="11" fillId="0" borderId="0" xfId="0" applyNumberFormat="1" applyFont="1"/>
    <xf numFmtId="2" fontId="11" fillId="0" borderId="0" xfId="0" applyNumberFormat="1" applyFont="1"/>
    <xf numFmtId="4" fontId="0" fillId="0" borderId="0" xfId="0" applyNumberFormat="1"/>
    <xf numFmtId="0" fontId="19" fillId="2" borderId="0" xfId="1" applyFont="1" applyFill="1" applyAlignment="1">
      <alignment horizontal="center"/>
    </xf>
    <xf numFmtId="1" fontId="0" fillId="0" borderId="0" xfId="0" applyNumberFormat="1"/>
    <xf numFmtId="0" fontId="11" fillId="0" borderId="4" xfId="0" applyFont="1" applyFill="1" applyBorder="1" applyAlignment="1">
      <alignment horizontal="center"/>
    </xf>
    <xf numFmtId="0" fontId="8" fillId="0" borderId="4" xfId="0" applyFont="1" applyFill="1" applyBorder="1"/>
    <xf numFmtId="0" fontId="8" fillId="0" borderId="0" xfId="0" applyFont="1" applyAlignment="1">
      <alignment wrapText="1"/>
    </xf>
    <xf numFmtId="3" fontId="0" fillId="0" borderId="0" xfId="0" applyNumberFormat="1"/>
    <xf numFmtId="3" fontId="21" fillId="0" borderId="0" xfId="0" applyNumberFormat="1" applyFont="1"/>
    <xf numFmtId="0" fontId="7" fillId="0" borderId="1" xfId="0" applyFont="1" applyBorder="1" applyAlignment="1">
      <alignment horizontal="center"/>
    </xf>
    <xf numFmtId="0" fontId="7" fillId="3" borderId="1" xfId="0" applyFont="1" applyFill="1" applyBorder="1" applyAlignment="1">
      <alignment horizontal="center"/>
    </xf>
    <xf numFmtId="1" fontId="7" fillId="3" borderId="1" xfId="0" applyNumberFormat="1" applyFont="1" applyFill="1" applyBorder="1" applyAlignment="1">
      <alignment horizontal="center"/>
    </xf>
    <xf numFmtId="16" fontId="8" fillId="0" borderId="3" xfId="0" applyNumberFormat="1" applyFont="1" applyFill="1" applyBorder="1" applyAlignment="1">
      <alignment horizontal="left"/>
    </xf>
    <xf numFmtId="0" fontId="10" fillId="2" borderId="0" xfId="1" applyFont="1" applyFill="1" applyAlignment="1">
      <alignment horizontal="center"/>
    </xf>
    <xf numFmtId="164" fontId="11" fillId="0" borderId="0" xfId="0" applyNumberFormat="1" applyFont="1"/>
    <xf numFmtId="1" fontId="11" fillId="0" borderId="0" xfId="0" applyNumberFormat="1" applyFont="1" applyAlignment="1">
      <alignment horizontal="left"/>
    </xf>
    <xf numFmtId="2" fontId="11" fillId="0" borderId="0" xfId="0" applyNumberFormat="1" applyFont="1" applyAlignment="1">
      <alignment horizontal="left"/>
    </xf>
    <xf numFmtId="0" fontId="7" fillId="0" borderId="0" xfId="0" applyFont="1" applyAlignment="1">
      <alignment horizontal="center"/>
    </xf>
    <xf numFmtId="0" fontId="6" fillId="3" borderId="1" xfId="0" applyFont="1" applyFill="1" applyBorder="1" applyAlignment="1">
      <alignment horizontal="center"/>
    </xf>
    <xf numFmtId="0" fontId="22" fillId="2" borderId="0" xfId="1" applyFont="1" applyFill="1" applyAlignment="1">
      <alignment horizontal="center"/>
    </xf>
    <xf numFmtId="0" fontId="18" fillId="0" borderId="11" xfId="0" applyFont="1" applyBorder="1" applyAlignment="1">
      <alignment horizontal="left"/>
    </xf>
    <xf numFmtId="1" fontId="0" fillId="0" borderId="12" xfId="0" applyNumberFormat="1" applyBorder="1" applyAlignment="1">
      <alignment horizontal="left"/>
    </xf>
    <xf numFmtId="1" fontId="0" fillId="0" borderId="0" xfId="0" applyNumberFormat="1" applyAlignment="1">
      <alignment horizontal="left"/>
    </xf>
    <xf numFmtId="0" fontId="18" fillId="0" borderId="13" xfId="0" applyFont="1" applyBorder="1" applyAlignment="1">
      <alignment horizontal="left"/>
    </xf>
    <xf numFmtId="1" fontId="0" fillId="0" borderId="14" xfId="0" applyNumberFormat="1"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18" fillId="0" borderId="17" xfId="0" applyFont="1" applyBorder="1" applyAlignment="1">
      <alignment horizontal="left"/>
    </xf>
    <xf numFmtId="1" fontId="0" fillId="0" borderId="18" xfId="0" applyNumberFormat="1" applyBorder="1" applyAlignment="1">
      <alignment horizontal="left"/>
    </xf>
    <xf numFmtId="0" fontId="18" fillId="0" borderId="19" xfId="0" applyFont="1" applyBorder="1" applyAlignment="1">
      <alignment horizontal="left"/>
    </xf>
    <xf numFmtId="1" fontId="0" fillId="0" borderId="20" xfId="0" applyNumberFormat="1" applyBorder="1" applyAlignment="1">
      <alignment horizontal="left"/>
    </xf>
    <xf numFmtId="0" fontId="3" fillId="6" borderId="1" xfId="0" applyFont="1" applyFill="1" applyBorder="1" applyAlignment="1">
      <alignment horizontal="left"/>
    </xf>
    <xf numFmtId="1" fontId="5" fillId="6" borderId="1" xfId="0" applyNumberFormat="1" applyFont="1" applyFill="1" applyBorder="1" applyAlignment="1">
      <alignment horizontal="left"/>
    </xf>
    <xf numFmtId="0" fontId="5" fillId="6" borderId="1" xfId="0" applyFont="1" applyFill="1" applyBorder="1" applyAlignment="1">
      <alignment horizontal="left"/>
    </xf>
    <xf numFmtId="2" fontId="6" fillId="6" borderId="1" xfId="0" applyNumberFormat="1" applyFont="1" applyFill="1" applyBorder="1" applyAlignment="1">
      <alignment horizontal="left"/>
    </xf>
    <xf numFmtId="0" fontId="0" fillId="0" borderId="0" xfId="0" applyAlignment="1">
      <alignment horizontal="right"/>
    </xf>
    <xf numFmtId="0" fontId="6" fillId="0" borderId="1" xfId="0" applyFont="1" applyFill="1" applyBorder="1" applyAlignment="1">
      <alignment horizontal="left"/>
    </xf>
    <xf numFmtId="49" fontId="6" fillId="0" borderId="1" xfId="0" applyNumberFormat="1" applyFont="1" applyFill="1" applyBorder="1" applyAlignment="1">
      <alignment horizontal="left"/>
    </xf>
    <xf numFmtId="1" fontId="6" fillId="0" borderId="1" xfId="0" applyNumberFormat="1" applyFont="1" applyFill="1" applyBorder="1" applyAlignment="1">
      <alignment horizontal="left"/>
    </xf>
    <xf numFmtId="0" fontId="8" fillId="0" borderId="0" xfId="0" applyFont="1" applyFill="1" applyAlignment="1">
      <alignment horizontal="left"/>
    </xf>
    <xf numFmtId="1" fontId="23" fillId="0" borderId="1" xfId="0" applyNumberFormat="1" applyFont="1" applyFill="1" applyBorder="1" applyAlignment="1">
      <alignment horizontal="left"/>
    </xf>
    <xf numFmtId="49" fontId="8" fillId="0" borderId="1" xfId="0" applyNumberFormat="1" applyFont="1" applyFill="1" applyBorder="1" applyAlignment="1">
      <alignment horizontal="left"/>
    </xf>
    <xf numFmtId="1" fontId="8" fillId="0" borderId="0" xfId="0" applyNumberFormat="1" applyFont="1" applyFill="1" applyAlignment="1">
      <alignment horizontal="left"/>
    </xf>
    <xf numFmtId="0" fontId="8" fillId="7" borderId="1" xfId="0" applyFont="1" applyFill="1" applyBorder="1" applyAlignment="1">
      <alignment horizontal="left"/>
    </xf>
    <xf numFmtId="49" fontId="8" fillId="7" borderId="1" xfId="0" applyNumberFormat="1" applyFont="1" applyFill="1" applyBorder="1" applyAlignment="1">
      <alignment horizontal="left"/>
    </xf>
    <xf numFmtId="2" fontId="8" fillId="7" borderId="1" xfId="0" applyNumberFormat="1" applyFont="1" applyFill="1" applyBorder="1" applyAlignment="1">
      <alignment horizontal="left"/>
    </xf>
    <xf numFmtId="1" fontId="8" fillId="7" borderId="1" xfId="0" applyNumberFormat="1" applyFont="1" applyFill="1" applyBorder="1" applyAlignment="1">
      <alignment horizontal="left"/>
    </xf>
    <xf numFmtId="0" fontId="11" fillId="7" borderId="1" xfId="0" applyFont="1" applyFill="1" applyBorder="1" applyAlignment="1">
      <alignment horizontal="left"/>
    </xf>
    <xf numFmtId="2" fontId="8" fillId="7" borderId="3" xfId="0" applyNumberFormat="1" applyFont="1" applyFill="1" applyBorder="1" applyAlignment="1">
      <alignment horizontal="left"/>
    </xf>
    <xf numFmtId="1" fontId="8" fillId="7" borderId="3" xfId="0" applyNumberFormat="1" applyFont="1" applyFill="1" applyBorder="1" applyAlignment="1">
      <alignment horizontal="left"/>
    </xf>
    <xf numFmtId="1" fontId="17" fillId="0" borderId="3" xfId="0" applyNumberFormat="1" applyFont="1" applyFill="1" applyBorder="1" applyAlignment="1">
      <alignment horizontal="left"/>
    </xf>
    <xf numFmtId="49" fontId="8" fillId="0" borderId="0" xfId="0" applyNumberFormat="1" applyFont="1" applyFill="1" applyAlignment="1">
      <alignment horizontal="left"/>
    </xf>
    <xf numFmtId="0" fontId="17" fillId="0" borderId="3" xfId="0" applyFont="1" applyFill="1" applyBorder="1" applyAlignment="1">
      <alignment horizontal="left"/>
    </xf>
    <xf numFmtId="0" fontId="20" fillId="0" borderId="3" xfId="0" applyFont="1" applyFill="1" applyBorder="1" applyAlignment="1">
      <alignment horizontal="left"/>
    </xf>
    <xf numFmtId="1" fontId="20" fillId="0" borderId="3" xfId="0" applyNumberFormat="1" applyFont="1" applyFill="1" applyBorder="1" applyAlignment="1">
      <alignment horizontal="left"/>
    </xf>
    <xf numFmtId="0" fontId="0" fillId="0" borderId="0" xfId="0" applyFill="1"/>
    <xf numFmtId="16" fontId="8" fillId="0" borderId="3" xfId="0" applyNumberFormat="1" applyFont="1" applyFill="1" applyBorder="1"/>
    <xf numFmtId="1" fontId="26" fillId="0" borderId="3" xfId="0" applyNumberFormat="1" applyFont="1" applyFill="1" applyBorder="1" applyAlignment="1">
      <alignment horizontal="left"/>
    </xf>
    <xf numFmtId="0" fontId="7" fillId="0" borderId="3" xfId="0" applyFont="1" applyFill="1" applyBorder="1" applyAlignment="1">
      <alignment horizontal="center"/>
    </xf>
    <xf numFmtId="1" fontId="7" fillId="0" borderId="3" xfId="0" applyNumberFormat="1" applyFont="1" applyFill="1" applyBorder="1" applyAlignment="1">
      <alignment horizontal="center"/>
    </xf>
    <xf numFmtId="0" fontId="7" fillId="0" borderId="4" xfId="0" applyFont="1" applyFill="1" applyBorder="1" applyAlignment="1">
      <alignment horizontal="center"/>
    </xf>
    <xf numFmtId="1" fontId="16" fillId="2" borderId="3" xfId="0" applyNumberFormat="1" applyFont="1" applyFill="1" applyBorder="1" applyAlignment="1">
      <alignment horizontal="left"/>
    </xf>
    <xf numFmtId="0" fontId="6" fillId="5" borderId="4" xfId="0" applyFont="1" applyFill="1" applyBorder="1" applyAlignment="1">
      <alignment horizontal="left"/>
    </xf>
    <xf numFmtId="1" fontId="8" fillId="0" borderId="4" xfId="0" applyNumberFormat="1" applyFont="1" applyFill="1" applyBorder="1" applyAlignment="1">
      <alignment horizontal="left"/>
    </xf>
    <xf numFmtId="0" fontId="11" fillId="8" borderId="3" xfId="0" applyFont="1" applyFill="1" applyBorder="1" applyAlignment="1">
      <alignment horizontal="left"/>
    </xf>
    <xf numFmtId="0" fontId="11" fillId="8" borderId="4" xfId="0" applyFont="1" applyFill="1" applyBorder="1" applyAlignment="1">
      <alignment horizontal="left"/>
    </xf>
    <xf numFmtId="0" fontId="8" fillId="8" borderId="1" xfId="0" applyFont="1" applyFill="1" applyBorder="1" applyAlignment="1">
      <alignment horizontal="left"/>
    </xf>
    <xf numFmtId="1" fontId="8" fillId="8" borderId="1" xfId="0" applyNumberFormat="1" applyFont="1" applyFill="1" applyBorder="1" applyAlignment="1">
      <alignment horizontal="left"/>
    </xf>
    <xf numFmtId="16" fontId="8" fillId="8" borderId="1" xfId="0" applyNumberFormat="1" applyFont="1" applyFill="1" applyBorder="1" applyAlignment="1">
      <alignment horizontal="left"/>
    </xf>
    <xf numFmtId="0" fontId="8" fillId="8" borderId="3" xfId="0" applyFont="1" applyFill="1" applyBorder="1" applyAlignment="1">
      <alignment horizontal="left"/>
    </xf>
    <xf numFmtId="2" fontId="8" fillId="8" borderId="3" xfId="0" applyNumberFormat="1" applyFont="1" applyFill="1" applyBorder="1" applyAlignment="1">
      <alignment horizontal="left"/>
    </xf>
    <xf numFmtId="1" fontId="11" fillId="8" borderId="3" xfId="0" applyNumberFormat="1" applyFont="1" applyFill="1" applyBorder="1" applyAlignment="1">
      <alignment horizontal="left"/>
    </xf>
    <xf numFmtId="1" fontId="8" fillId="8" borderId="3" xfId="0" applyNumberFormat="1" applyFont="1" applyFill="1" applyBorder="1" applyAlignment="1">
      <alignment horizontal="left"/>
    </xf>
    <xf numFmtId="0" fontId="11" fillId="8" borderId="1" xfId="0" applyFont="1" applyFill="1" applyBorder="1" applyAlignment="1">
      <alignment horizontal="left"/>
    </xf>
    <xf numFmtId="16" fontId="8" fillId="8" borderId="3" xfId="0" applyNumberFormat="1" applyFont="1" applyFill="1" applyBorder="1" applyAlignment="1">
      <alignment horizontal="left"/>
    </xf>
    <xf numFmtId="0" fontId="9" fillId="2" borderId="10" xfId="1" applyFont="1" applyFill="1" applyBorder="1" applyAlignment="1">
      <alignment horizontal="left"/>
    </xf>
    <xf numFmtId="0" fontId="0" fillId="0" borderId="0" xfId="0" applyNumberFormat="1"/>
    <xf numFmtId="0" fontId="11" fillId="8" borderId="3" xfId="0" applyFont="1" applyFill="1" applyBorder="1" applyAlignment="1">
      <alignment horizontal="left" wrapText="1"/>
    </xf>
    <xf numFmtId="2" fontId="8" fillId="8" borderId="1" xfId="0" applyNumberFormat="1" applyFont="1" applyFill="1" applyBorder="1" applyAlignment="1">
      <alignment horizontal="left"/>
    </xf>
    <xf numFmtId="0" fontId="11" fillId="8" borderId="3" xfId="0" applyFont="1" applyFill="1" applyBorder="1" applyAlignment="1">
      <alignment horizontal="center"/>
    </xf>
    <xf numFmtId="2" fontId="11" fillId="8" borderId="3" xfId="0" applyNumberFormat="1" applyFont="1" applyFill="1" applyBorder="1" applyAlignment="1">
      <alignment horizontal="left"/>
    </xf>
    <xf numFmtId="1" fontId="8" fillId="8" borderId="3" xfId="0" applyNumberFormat="1" applyFont="1" applyFill="1" applyBorder="1" applyAlignment="1">
      <alignment horizontal="center"/>
    </xf>
    <xf numFmtId="0" fontId="8" fillId="8" borderId="3" xfId="0" applyFont="1" applyFill="1" applyBorder="1" applyAlignment="1">
      <alignment horizontal="left" wrapText="1"/>
    </xf>
    <xf numFmtId="2" fontId="11" fillId="8" borderId="1" xfId="0" applyNumberFormat="1" applyFont="1" applyFill="1" applyBorder="1" applyAlignment="1">
      <alignment horizontal="left"/>
    </xf>
    <xf numFmtId="1" fontId="8" fillId="8" borderId="1" xfId="0" applyNumberFormat="1" applyFont="1" applyFill="1" applyBorder="1" applyAlignment="1">
      <alignment horizontal="center"/>
    </xf>
    <xf numFmtId="1" fontId="11" fillId="8" borderId="1" xfId="0" applyNumberFormat="1" applyFont="1" applyFill="1" applyBorder="1" applyAlignment="1">
      <alignment horizontal="left"/>
    </xf>
    <xf numFmtId="16" fontId="8" fillId="8" borderId="1" xfId="0" applyNumberFormat="1" applyFont="1" applyFill="1" applyBorder="1" applyAlignment="1">
      <alignment horizontal="center"/>
    </xf>
    <xf numFmtId="0" fontId="8" fillId="8" borderId="3" xfId="0" applyFont="1" applyFill="1" applyBorder="1"/>
    <xf numFmtId="0" fontId="0" fillId="0" borderId="0" xfId="0" pivotButton="1"/>
    <xf numFmtId="0" fontId="8" fillId="9" borderId="3" xfId="0" applyFont="1" applyFill="1" applyBorder="1" applyAlignment="1">
      <alignment horizontal="left"/>
    </xf>
    <xf numFmtId="0" fontId="8" fillId="9" borderId="3" xfId="0" applyFont="1" applyFill="1" applyBorder="1" applyAlignment="1">
      <alignment horizontal="left" wrapText="1"/>
    </xf>
    <xf numFmtId="2" fontId="8" fillId="9" borderId="3" xfId="0" applyNumberFormat="1" applyFont="1" applyFill="1" applyBorder="1" applyAlignment="1">
      <alignment horizontal="left"/>
    </xf>
    <xf numFmtId="1" fontId="8" fillId="9" borderId="3" xfId="0" applyNumberFormat="1" applyFont="1" applyFill="1" applyBorder="1" applyAlignment="1">
      <alignment horizontal="left"/>
    </xf>
    <xf numFmtId="16" fontId="8" fillId="9" borderId="3" xfId="0" applyNumberFormat="1" applyFont="1" applyFill="1" applyBorder="1" applyAlignment="1">
      <alignment horizontal="left"/>
    </xf>
    <xf numFmtId="16" fontId="17" fillId="0" borderId="1" xfId="0" applyNumberFormat="1" applyFont="1" applyFill="1" applyBorder="1" applyAlignment="1">
      <alignment horizontal="left"/>
    </xf>
    <xf numFmtId="0" fontId="17" fillId="0" borderId="1" xfId="0" applyFont="1" applyFill="1" applyBorder="1" applyAlignment="1">
      <alignment horizontal="left"/>
    </xf>
    <xf numFmtId="1" fontId="17" fillId="0" borderId="1" xfId="0" applyNumberFormat="1" applyFont="1" applyFill="1" applyBorder="1" applyAlignment="1">
      <alignment horizontal="left"/>
    </xf>
    <xf numFmtId="0" fontId="27" fillId="11" borderId="0" xfId="1" applyFont="1" applyFill="1"/>
    <xf numFmtId="0" fontId="7" fillId="6" borderId="1" xfId="0" applyFont="1" applyFill="1" applyBorder="1" applyAlignment="1">
      <alignment horizontal="center"/>
    </xf>
    <xf numFmtId="1" fontId="7" fillId="6" borderId="1" xfId="0" applyNumberFormat="1" applyFont="1" applyFill="1" applyBorder="1" applyAlignment="1">
      <alignment horizontal="center"/>
    </xf>
    <xf numFmtId="0" fontId="7" fillId="6" borderId="4" xfId="0" applyFont="1" applyFill="1" applyBorder="1" applyAlignment="1">
      <alignment horizontal="center"/>
    </xf>
    <xf numFmtId="1" fontId="7" fillId="6" borderId="24" xfId="0" applyNumberFormat="1" applyFont="1" applyFill="1" applyBorder="1" applyAlignment="1">
      <alignment horizontal="center"/>
    </xf>
    <xf numFmtId="1" fontId="8" fillId="0" borderId="24" xfId="0" applyNumberFormat="1" applyFont="1" applyFill="1" applyBorder="1" applyAlignment="1">
      <alignment horizontal="left"/>
    </xf>
    <xf numFmtId="0" fontId="27" fillId="11" borderId="0" xfId="1" applyFont="1" applyFill="1" applyAlignment="1">
      <alignment horizontal="center"/>
    </xf>
    <xf numFmtId="0" fontId="8" fillId="7" borderId="3" xfId="0" applyFont="1" applyFill="1" applyBorder="1" applyAlignment="1">
      <alignment horizontal="left"/>
    </xf>
    <xf numFmtId="1" fontId="11" fillId="7" borderId="3" xfId="0" applyNumberFormat="1" applyFont="1" applyFill="1" applyBorder="1" applyAlignment="1">
      <alignment horizontal="left"/>
    </xf>
    <xf numFmtId="0" fontId="28" fillId="9" borderId="3" xfId="0" applyFont="1" applyFill="1" applyBorder="1" applyAlignment="1">
      <alignment horizontal="left"/>
    </xf>
    <xf numFmtId="0" fontId="16" fillId="9" borderId="3" xfId="0" applyFont="1" applyFill="1" applyBorder="1" applyAlignment="1">
      <alignment horizontal="left"/>
    </xf>
    <xf numFmtId="1" fontId="28" fillId="9" borderId="3" xfId="0" applyNumberFormat="1" applyFont="1" applyFill="1" applyBorder="1" applyAlignment="1">
      <alignment horizontal="left"/>
    </xf>
    <xf numFmtId="1" fontId="16" fillId="9" borderId="3" xfId="0" applyNumberFormat="1" applyFont="1" applyFill="1" applyBorder="1" applyAlignment="1">
      <alignment horizontal="left"/>
    </xf>
    <xf numFmtId="16" fontId="16" fillId="9" borderId="3" xfId="0" applyNumberFormat="1" applyFont="1" applyFill="1" applyBorder="1" applyAlignment="1">
      <alignment horizontal="left"/>
    </xf>
    <xf numFmtId="0" fontId="16" fillId="9" borderId="1" xfId="0" applyFont="1" applyFill="1" applyBorder="1" applyAlignment="1">
      <alignment horizontal="left"/>
    </xf>
    <xf numFmtId="0" fontId="16" fillId="0" borderId="0" xfId="0" applyFont="1" applyAlignment="1">
      <alignment horizontal="left"/>
    </xf>
    <xf numFmtId="0" fontId="8" fillId="8" borderId="0" xfId="0" applyFont="1" applyFill="1" applyAlignment="1">
      <alignment horizontal="left"/>
    </xf>
    <xf numFmtId="1" fontId="26" fillId="8" borderId="3" xfId="0" applyNumberFormat="1" applyFont="1" applyFill="1" applyBorder="1" applyAlignment="1">
      <alignment horizontal="left"/>
    </xf>
    <xf numFmtId="0" fontId="12" fillId="8" borderId="3" xfId="0" applyFont="1" applyFill="1" applyBorder="1" applyAlignment="1">
      <alignment horizontal="left"/>
    </xf>
    <xf numFmtId="0" fontId="20" fillId="8" borderId="3" xfId="0" applyFont="1" applyFill="1" applyBorder="1" applyAlignment="1">
      <alignment horizontal="left"/>
    </xf>
    <xf numFmtId="0" fontId="0" fillId="8" borderId="1" xfId="0" applyFill="1" applyBorder="1" applyAlignment="1">
      <alignment horizontal="left"/>
    </xf>
    <xf numFmtId="0" fontId="9" fillId="2" borderId="5" xfId="1" applyFont="1" applyFill="1" applyBorder="1" applyAlignment="1">
      <alignment horizontal="left"/>
    </xf>
    <xf numFmtId="0" fontId="8" fillId="0" borderId="1" xfId="0" applyFont="1" applyBorder="1"/>
    <xf numFmtId="1" fontId="8" fillId="0" borderId="1" xfId="0" applyNumberFormat="1" applyFont="1" applyBorder="1"/>
    <xf numFmtId="1" fontId="8" fillId="8" borderId="0" xfId="0" applyNumberFormat="1" applyFont="1" applyFill="1"/>
    <xf numFmtId="1" fontId="8" fillId="0" borderId="3" xfId="0" applyNumberFormat="1" applyFont="1" applyFill="1" applyBorder="1" applyAlignment="1">
      <alignment horizontal="center"/>
    </xf>
    <xf numFmtId="0" fontId="8" fillId="8" borderId="1" xfId="0" applyFont="1" applyFill="1" applyBorder="1"/>
    <xf numFmtId="1" fontId="8" fillId="8" borderId="3" xfId="0" applyNumberFormat="1" applyFont="1" applyFill="1" applyBorder="1" applyAlignment="1">
      <alignment horizontal="right"/>
    </xf>
    <xf numFmtId="0" fontId="8" fillId="13" borderId="1" xfId="0" applyFont="1" applyFill="1" applyBorder="1" applyAlignment="1">
      <alignment horizontal="left"/>
    </xf>
    <xf numFmtId="49" fontId="8" fillId="13" borderId="1" xfId="0" applyNumberFormat="1" applyFont="1" applyFill="1" applyBorder="1" applyAlignment="1">
      <alignment horizontal="left"/>
    </xf>
    <xf numFmtId="0" fontId="8" fillId="13" borderId="3" xfId="0" applyFont="1" applyFill="1" applyBorder="1" applyAlignment="1">
      <alignment horizontal="left"/>
    </xf>
    <xf numFmtId="2" fontId="11" fillId="13" borderId="1" xfId="0" applyNumberFormat="1" applyFont="1" applyFill="1" applyBorder="1" applyAlignment="1">
      <alignment horizontal="left"/>
    </xf>
    <xf numFmtId="1" fontId="8" fillId="13" borderId="1" xfId="0" applyNumberFormat="1" applyFont="1" applyFill="1" applyBorder="1" applyAlignment="1">
      <alignment horizontal="left"/>
    </xf>
    <xf numFmtId="1" fontId="11" fillId="13" borderId="1" xfId="0" applyNumberFormat="1" applyFont="1" applyFill="1" applyBorder="1" applyAlignment="1">
      <alignment horizontal="left"/>
    </xf>
    <xf numFmtId="1" fontId="8" fillId="13" borderId="3" xfId="0" applyNumberFormat="1" applyFont="1" applyFill="1" applyBorder="1" applyAlignment="1">
      <alignment horizontal="left"/>
    </xf>
    <xf numFmtId="1" fontId="11" fillId="13" borderId="3" xfId="0" applyNumberFormat="1" applyFont="1" applyFill="1" applyBorder="1" applyAlignment="1">
      <alignment horizontal="left"/>
    </xf>
    <xf numFmtId="0" fontId="11" fillId="8" borderId="4" xfId="0" applyFont="1" applyFill="1" applyBorder="1"/>
    <xf numFmtId="0" fontId="0" fillId="0" borderId="1" xfId="0" applyBorder="1"/>
    <xf numFmtId="0" fontId="0" fillId="8" borderId="0" xfId="0" applyFill="1"/>
    <xf numFmtId="0" fontId="11" fillId="8" borderId="1" xfId="0" applyFont="1" applyFill="1" applyBorder="1"/>
    <xf numFmtId="49" fontId="11" fillId="8" borderId="3" xfId="0" applyNumberFormat="1" applyFont="1" applyFill="1" applyBorder="1" applyAlignment="1">
      <alignment horizontal="left"/>
    </xf>
    <xf numFmtId="0" fontId="8" fillId="8" borderId="0" xfId="0" applyFont="1" applyFill="1"/>
    <xf numFmtId="0" fontId="8" fillId="15" borderId="1" xfId="0" applyFont="1" applyFill="1" applyBorder="1" applyAlignment="1">
      <alignment horizontal="left"/>
    </xf>
    <xf numFmtId="2" fontId="8" fillId="15" borderId="1" xfId="0" applyNumberFormat="1" applyFont="1" applyFill="1" applyBorder="1" applyAlignment="1">
      <alignment horizontal="left"/>
    </xf>
    <xf numFmtId="1" fontId="8" fillId="15" borderId="1" xfId="0" applyNumberFormat="1" applyFont="1" applyFill="1" applyBorder="1" applyAlignment="1">
      <alignment horizontal="left"/>
    </xf>
    <xf numFmtId="16" fontId="8" fillId="15" borderId="1" xfId="0" applyNumberFormat="1" applyFont="1" applyFill="1" applyBorder="1" applyAlignment="1">
      <alignment horizontal="left"/>
    </xf>
    <xf numFmtId="49" fontId="8" fillId="15" borderId="1" xfId="0" applyNumberFormat="1" applyFont="1" applyFill="1" applyBorder="1" applyAlignment="1">
      <alignment horizontal="left"/>
    </xf>
    <xf numFmtId="0" fontId="8" fillId="15" borderId="3" xfId="0" applyFont="1" applyFill="1" applyBorder="1" applyAlignment="1">
      <alignment horizontal="left"/>
    </xf>
    <xf numFmtId="1" fontId="8" fillId="15" borderId="3" xfId="0" applyNumberFormat="1" applyFont="1" applyFill="1" applyBorder="1" applyAlignment="1">
      <alignment horizontal="left"/>
    </xf>
    <xf numFmtId="1" fontId="11" fillId="15" borderId="3" xfId="0" applyNumberFormat="1" applyFont="1" applyFill="1" applyBorder="1" applyAlignment="1">
      <alignment horizontal="left"/>
    </xf>
    <xf numFmtId="0" fontId="9" fillId="2" borderId="5" xfId="1" applyFont="1" applyFill="1" applyBorder="1" applyAlignment="1">
      <alignment horizontal="left"/>
    </xf>
    <xf numFmtId="0" fontId="20" fillId="0" borderId="1" xfId="0" applyFont="1" applyFill="1" applyBorder="1" applyAlignment="1">
      <alignment horizontal="left"/>
    </xf>
    <xf numFmtId="1" fontId="8" fillId="0" borderId="3" xfId="0" applyNumberFormat="1" applyFont="1" applyFill="1" applyBorder="1" applyAlignment="1">
      <alignment horizontal="center"/>
    </xf>
    <xf numFmtId="1" fontId="8" fillId="0" borderId="3" xfId="0" applyNumberFormat="1" applyFont="1" applyFill="1" applyBorder="1" applyAlignment="1">
      <alignment horizontal="center"/>
    </xf>
    <xf numFmtId="2" fontId="17" fillId="0" borderId="1" xfId="0" applyNumberFormat="1" applyFont="1" applyFill="1" applyBorder="1" applyAlignment="1">
      <alignment horizontal="left"/>
    </xf>
    <xf numFmtId="1" fontId="8" fillId="0" borderId="0" xfId="0" applyNumberFormat="1" applyFont="1" applyBorder="1" applyAlignment="1">
      <alignment horizontal="left"/>
    </xf>
    <xf numFmtId="0" fontId="24" fillId="0" borderId="0" xfId="0" applyFont="1" applyBorder="1" applyAlignment="1">
      <alignment horizontal="center"/>
    </xf>
    <xf numFmtId="49" fontId="8" fillId="8" borderId="1" xfId="0" applyNumberFormat="1" applyFont="1" applyFill="1" applyBorder="1" applyAlignment="1">
      <alignment horizontal="left"/>
    </xf>
    <xf numFmtId="0" fontId="28" fillId="0" borderId="3" xfId="0" applyFont="1" applyFill="1" applyBorder="1" applyAlignment="1">
      <alignment horizontal="left"/>
    </xf>
    <xf numFmtId="0" fontId="16" fillId="0" borderId="3" xfId="0" applyFont="1" applyFill="1" applyBorder="1" applyAlignment="1">
      <alignment horizontal="left"/>
    </xf>
    <xf numFmtId="1" fontId="28" fillId="0" borderId="3" xfId="0" applyNumberFormat="1" applyFont="1" applyFill="1" applyBorder="1" applyAlignment="1">
      <alignment horizontal="left"/>
    </xf>
    <xf numFmtId="1" fontId="16" fillId="0" borderId="3" xfId="0" applyNumberFormat="1" applyFont="1" applyFill="1" applyBorder="1" applyAlignment="1">
      <alignment horizontal="left"/>
    </xf>
    <xf numFmtId="16" fontId="16" fillId="0" borderId="3" xfId="0" applyNumberFormat="1" applyFont="1" applyFill="1" applyBorder="1" applyAlignment="1">
      <alignment horizontal="left"/>
    </xf>
    <xf numFmtId="0" fontId="16" fillId="0" borderId="1" xfId="0" applyFont="1" applyFill="1" applyBorder="1" applyAlignment="1">
      <alignment horizontal="left"/>
    </xf>
    <xf numFmtId="0" fontId="16" fillId="0" borderId="0" xfId="0" applyFont="1" applyFill="1" applyAlignment="1">
      <alignment horizontal="left"/>
    </xf>
    <xf numFmtId="0" fontId="8" fillId="0" borderId="0" xfId="0" applyFont="1" applyFill="1" applyBorder="1" applyAlignment="1">
      <alignment horizontal="left"/>
    </xf>
    <xf numFmtId="0" fontId="13" fillId="0" borderId="1" xfId="0" applyFont="1" applyFill="1" applyBorder="1" applyAlignment="1">
      <alignment horizontal="left"/>
    </xf>
    <xf numFmtId="1" fontId="26" fillId="0" borderId="1" xfId="0" applyNumberFormat="1" applyFont="1" applyFill="1" applyBorder="1" applyAlignment="1">
      <alignment horizontal="left"/>
    </xf>
    <xf numFmtId="0" fontId="11" fillId="0" borderId="1" xfId="0" applyFont="1" applyFill="1" applyBorder="1" applyAlignment="1">
      <alignment horizontal="left" wrapText="1"/>
    </xf>
    <xf numFmtId="0" fontId="8" fillId="0" borderId="1" xfId="0" applyFont="1" applyFill="1" applyBorder="1" applyAlignment="1">
      <alignment horizontal="left" wrapText="1"/>
    </xf>
    <xf numFmtId="0" fontId="9" fillId="2" borderId="5" xfId="1" applyFont="1" applyFill="1" applyBorder="1" applyAlignment="1"/>
    <xf numFmtId="1" fontId="8" fillId="16" borderId="1" xfId="0" applyNumberFormat="1" applyFont="1" applyFill="1" applyBorder="1" applyAlignment="1">
      <alignment horizontal="left"/>
    </xf>
    <xf numFmtId="0" fontId="11" fillId="8" borderId="1" xfId="0" applyFont="1" applyFill="1" applyBorder="1" applyAlignment="1">
      <alignment vertical="center"/>
    </xf>
    <xf numFmtId="0" fontId="8" fillId="8" borderId="4" xfId="0" applyFont="1" applyFill="1" applyBorder="1" applyAlignment="1">
      <alignment horizontal="left"/>
    </xf>
    <xf numFmtId="0" fontId="17" fillId="8" borderId="1" xfId="0" applyFont="1" applyFill="1" applyBorder="1" applyAlignment="1">
      <alignment horizontal="left"/>
    </xf>
    <xf numFmtId="1" fontId="17" fillId="8" borderId="1" xfId="0" applyNumberFormat="1" applyFont="1" applyFill="1" applyBorder="1" applyAlignment="1">
      <alignment horizontal="left"/>
    </xf>
    <xf numFmtId="16" fontId="17" fillId="8" borderId="1" xfId="0" applyNumberFormat="1" applyFont="1" applyFill="1" applyBorder="1" applyAlignment="1">
      <alignment horizontal="left"/>
    </xf>
    <xf numFmtId="2" fontId="7" fillId="6" borderId="1" xfId="0" applyNumberFormat="1" applyFont="1" applyFill="1" applyBorder="1" applyAlignment="1">
      <alignment horizontal="center"/>
    </xf>
    <xf numFmtId="2" fontId="8" fillId="8" borderId="3" xfId="0" applyNumberFormat="1" applyFont="1" applyFill="1" applyBorder="1" applyAlignment="1">
      <alignment horizontal="center"/>
    </xf>
    <xf numFmtId="2" fontId="8" fillId="0" borderId="3" xfId="0" applyNumberFormat="1" applyFont="1" applyFill="1" applyBorder="1" applyAlignment="1">
      <alignment horizontal="center"/>
    </xf>
    <xf numFmtId="3" fontId="15" fillId="17" borderId="39" xfId="1" applyNumberFormat="1" applyFont="1" applyFill="1" applyBorder="1" applyAlignment="1">
      <alignment horizontal="left"/>
    </xf>
    <xf numFmtId="1" fontId="18" fillId="17" borderId="39" xfId="0" applyNumberFormat="1" applyFont="1" applyFill="1" applyBorder="1" applyAlignment="1">
      <alignment horizontal="left"/>
    </xf>
    <xf numFmtId="1" fontId="15" fillId="17" borderId="39" xfId="0" applyNumberFormat="1" applyFont="1" applyFill="1" applyBorder="1" applyAlignment="1">
      <alignment horizontal="left"/>
    </xf>
    <xf numFmtId="0" fontId="15" fillId="17" borderId="39" xfId="1" applyFont="1" applyFill="1" applyBorder="1" applyAlignment="1">
      <alignment horizontal="left"/>
    </xf>
    <xf numFmtId="0" fontId="15" fillId="18" borderId="39" xfId="1" applyFont="1" applyFill="1" applyBorder="1" applyAlignment="1">
      <alignment horizontal="left"/>
    </xf>
    <xf numFmtId="1" fontId="18" fillId="18" borderId="39" xfId="0" applyNumberFormat="1" applyFont="1" applyFill="1" applyBorder="1" applyAlignment="1">
      <alignment horizontal="left"/>
    </xf>
    <xf numFmtId="1" fontId="15" fillId="19" borderId="39" xfId="0" applyNumberFormat="1" applyFont="1" applyFill="1" applyBorder="1" applyAlignment="1">
      <alignment horizontal="left"/>
    </xf>
    <xf numFmtId="3" fontId="15" fillId="18" borderId="39" xfId="1" applyNumberFormat="1" applyFont="1" applyFill="1" applyBorder="1" applyAlignment="1">
      <alignment horizontal="left"/>
    </xf>
    <xf numFmtId="3" fontId="1" fillId="14" borderId="39" xfId="1" applyNumberFormat="1" applyFont="1" applyFill="1" applyBorder="1" applyAlignment="1">
      <alignment horizontal="left"/>
    </xf>
    <xf numFmtId="1" fontId="2" fillId="14" borderId="39" xfId="0" applyNumberFormat="1" applyFont="1" applyFill="1" applyBorder="1" applyAlignment="1">
      <alignment horizontal="left"/>
    </xf>
    <xf numFmtId="1" fontId="1" fillId="14" borderId="39" xfId="0" applyNumberFormat="1" applyFont="1" applyFill="1" applyBorder="1" applyAlignment="1">
      <alignment horizontal="left"/>
    </xf>
    <xf numFmtId="0" fontId="11" fillId="9" borderId="3" xfId="0" applyFont="1" applyFill="1" applyBorder="1" applyAlignment="1">
      <alignment horizontal="left"/>
    </xf>
    <xf numFmtId="1" fontId="11" fillId="9" borderId="3" xfId="0" applyNumberFormat="1" applyFont="1" applyFill="1" applyBorder="1" applyAlignment="1">
      <alignment horizontal="left"/>
    </xf>
    <xf numFmtId="0" fontId="8" fillId="9" borderId="1" xfId="0" applyFont="1" applyFill="1" applyBorder="1" applyAlignment="1">
      <alignment horizontal="left"/>
    </xf>
    <xf numFmtId="0" fontId="7" fillId="6" borderId="1" xfId="0" applyFont="1" applyFill="1" applyBorder="1" applyAlignment="1">
      <alignment horizontal="left"/>
    </xf>
    <xf numFmtId="0" fontId="35" fillId="4" borderId="0" xfId="1" applyFont="1" applyFill="1" applyAlignment="1">
      <alignment horizontal="left"/>
    </xf>
    <xf numFmtId="16" fontId="8" fillId="8" borderId="1" xfId="0" applyNumberFormat="1" applyFont="1" applyFill="1" applyBorder="1"/>
    <xf numFmtId="0" fontId="8" fillId="8" borderId="1" xfId="0" applyFont="1" applyFill="1" applyBorder="1" applyAlignment="1">
      <alignment horizontal="center"/>
    </xf>
    <xf numFmtId="1" fontId="8" fillId="0" borderId="1" xfId="0" applyNumberFormat="1" applyFont="1" applyBorder="1" applyAlignment="1">
      <alignment horizontal="center"/>
    </xf>
    <xf numFmtId="1" fontId="8" fillId="9" borderId="1" xfId="0" applyNumberFormat="1" applyFont="1" applyFill="1" applyBorder="1" applyAlignment="1">
      <alignment horizontal="left"/>
    </xf>
    <xf numFmtId="0" fontId="11" fillId="9" borderId="4" xfId="0" applyFont="1" applyFill="1" applyBorder="1" applyAlignment="1">
      <alignment horizontal="left"/>
    </xf>
    <xf numFmtId="1" fontId="8" fillId="4" borderId="1" xfId="0" applyNumberFormat="1" applyFont="1" applyFill="1" applyBorder="1" applyAlignment="1">
      <alignment horizontal="left"/>
    </xf>
    <xf numFmtId="16" fontId="8" fillId="4" borderId="1" xfId="0" applyNumberFormat="1" applyFont="1" applyFill="1" applyBorder="1" applyAlignment="1">
      <alignment horizontal="left"/>
    </xf>
    <xf numFmtId="0" fontId="8" fillId="4" borderId="1" xfId="0" applyFont="1" applyFill="1" applyBorder="1"/>
    <xf numFmtId="0" fontId="8" fillId="4" borderId="1" xfId="0" applyFont="1" applyFill="1" applyBorder="1" applyAlignment="1">
      <alignment horizontal="left"/>
    </xf>
    <xf numFmtId="0" fontId="16" fillId="4" borderId="1" xfId="0" applyFont="1" applyFill="1" applyBorder="1" applyAlignment="1">
      <alignment horizontal="left"/>
    </xf>
    <xf numFmtId="0" fontId="5" fillId="4" borderId="1" xfId="0" applyFont="1" applyFill="1" applyBorder="1" applyAlignment="1">
      <alignment horizontal="left"/>
    </xf>
    <xf numFmtId="1" fontId="8" fillId="4" borderId="1" xfId="0" applyNumberFormat="1" applyFont="1" applyFill="1" applyBorder="1" applyAlignment="1">
      <alignment horizontal="center"/>
    </xf>
    <xf numFmtId="0" fontId="11" fillId="4" borderId="1" xfId="0" applyFont="1" applyFill="1" applyBorder="1" applyAlignment="1">
      <alignment horizontal="left"/>
    </xf>
    <xf numFmtId="1" fontId="11" fillId="4" borderId="1" xfId="0" applyNumberFormat="1" applyFont="1" applyFill="1" applyBorder="1" applyAlignment="1">
      <alignment horizontal="left"/>
    </xf>
    <xf numFmtId="0" fontId="17" fillId="8" borderId="9" xfId="0" applyFont="1" applyFill="1" applyBorder="1" applyAlignment="1">
      <alignment horizontal="left"/>
    </xf>
    <xf numFmtId="0" fontId="17" fillId="8" borderId="7" xfId="0" applyFont="1" applyFill="1" applyBorder="1" applyAlignment="1">
      <alignment horizontal="left"/>
    </xf>
    <xf numFmtId="2" fontId="17" fillId="8" borderId="1" xfId="0" applyNumberFormat="1" applyFont="1" applyFill="1" applyBorder="1" applyAlignment="1">
      <alignment horizontal="left"/>
    </xf>
    <xf numFmtId="0" fontId="17" fillId="8" borderId="1" xfId="0" applyFont="1" applyFill="1" applyBorder="1" applyAlignment="1">
      <alignment vertical="center"/>
    </xf>
    <xf numFmtId="0" fontId="17" fillId="8" borderId="1" xfId="0" applyFont="1" applyFill="1" applyBorder="1"/>
    <xf numFmtId="0" fontId="8" fillId="0" borderId="9" xfId="0" applyFont="1" applyBorder="1"/>
    <xf numFmtId="1" fontId="8" fillId="0" borderId="7" xfId="0" applyNumberFormat="1" applyFont="1" applyFill="1" applyBorder="1" applyAlignment="1">
      <alignment horizontal="left"/>
    </xf>
    <xf numFmtId="0" fontId="8" fillId="0" borderId="1" xfId="0" applyFont="1" applyFill="1" applyBorder="1" applyAlignment="1">
      <alignment vertical="center"/>
    </xf>
    <xf numFmtId="1" fontId="36" fillId="0" borderId="1" xfId="0" applyNumberFormat="1" applyFont="1" applyFill="1" applyBorder="1" applyAlignment="1">
      <alignment horizontal="left"/>
    </xf>
    <xf numFmtId="0" fontId="17" fillId="8" borderId="3" xfId="0" applyFont="1" applyFill="1" applyBorder="1" applyAlignment="1">
      <alignment horizontal="left"/>
    </xf>
    <xf numFmtId="1" fontId="8" fillId="8" borderId="1" xfId="0" applyNumberFormat="1" applyFont="1" applyFill="1" applyBorder="1"/>
    <xf numFmtId="165" fontId="34" fillId="8" borderId="1" xfId="0" applyNumberFormat="1" applyFont="1" applyFill="1" applyBorder="1" applyAlignment="1">
      <alignment horizontal="left"/>
    </xf>
    <xf numFmtId="3" fontId="8" fillId="8" borderId="1" xfId="0" applyNumberFormat="1" applyFont="1" applyFill="1" applyBorder="1" applyAlignment="1">
      <alignment horizontal="left"/>
    </xf>
    <xf numFmtId="165" fontId="8" fillId="8" borderId="1" xfId="0" applyNumberFormat="1" applyFont="1" applyFill="1" applyBorder="1" applyAlignment="1">
      <alignment horizontal="left"/>
    </xf>
    <xf numFmtId="1" fontId="8" fillId="4" borderId="1" xfId="0" applyNumberFormat="1" applyFont="1" applyFill="1" applyBorder="1"/>
    <xf numFmtId="0" fontId="8" fillId="20" borderId="1" xfId="0" applyFont="1" applyFill="1" applyBorder="1" applyAlignment="1">
      <alignment horizontal="left"/>
    </xf>
    <xf numFmtId="1" fontId="8" fillId="20" borderId="1" xfId="0" applyNumberFormat="1" applyFont="1" applyFill="1" applyBorder="1" applyAlignment="1">
      <alignment horizontal="left"/>
    </xf>
    <xf numFmtId="16" fontId="8" fillId="20" borderId="1" xfId="0" applyNumberFormat="1" applyFont="1" applyFill="1" applyBorder="1" applyAlignment="1">
      <alignment horizontal="left"/>
    </xf>
    <xf numFmtId="49" fontId="8" fillId="20" borderId="1" xfId="0" applyNumberFormat="1" applyFont="1" applyFill="1" applyBorder="1" applyAlignment="1">
      <alignment horizontal="left"/>
    </xf>
    <xf numFmtId="1" fontId="11" fillId="20" borderId="1" xfId="0" applyNumberFormat="1" applyFont="1" applyFill="1" applyBorder="1" applyAlignment="1">
      <alignment horizontal="left"/>
    </xf>
    <xf numFmtId="0" fontId="11" fillId="20" borderId="1" xfId="0" applyFont="1" applyFill="1" applyBorder="1" applyAlignment="1">
      <alignment horizontal="left"/>
    </xf>
    <xf numFmtId="2" fontId="8" fillId="20" borderId="3" xfId="0" applyNumberFormat="1" applyFont="1" applyFill="1" applyBorder="1" applyAlignment="1">
      <alignment horizontal="left"/>
    </xf>
    <xf numFmtId="1" fontId="8" fillId="20" borderId="3" xfId="0" applyNumberFormat="1" applyFont="1" applyFill="1" applyBorder="1" applyAlignment="1">
      <alignment horizontal="left"/>
    </xf>
    <xf numFmtId="16" fontId="8" fillId="20" borderId="3" xfId="0" applyNumberFormat="1" applyFont="1" applyFill="1" applyBorder="1" applyAlignment="1">
      <alignment horizontal="left"/>
    </xf>
    <xf numFmtId="0" fontId="11" fillId="20" borderId="3" xfId="0" applyFont="1" applyFill="1" applyBorder="1" applyAlignment="1">
      <alignment horizontal="left"/>
    </xf>
    <xf numFmtId="0" fontId="11" fillId="20" borderId="4" xfId="0" applyFont="1" applyFill="1" applyBorder="1" applyAlignment="1">
      <alignment horizontal="left"/>
    </xf>
    <xf numFmtId="2" fontId="11" fillId="20" borderId="1" xfId="0" applyNumberFormat="1" applyFont="1" applyFill="1" applyBorder="1" applyAlignment="1">
      <alignment horizontal="left"/>
    </xf>
    <xf numFmtId="0" fontId="8" fillId="20" borderId="3" xfId="0" applyFont="1" applyFill="1" applyBorder="1" applyAlignment="1">
      <alignment horizontal="left"/>
    </xf>
    <xf numFmtId="0" fontId="11" fillId="20" borderId="4" xfId="0" applyFont="1" applyFill="1" applyBorder="1"/>
    <xf numFmtId="1" fontId="11" fillId="20" borderId="3" xfId="0" applyNumberFormat="1" applyFont="1" applyFill="1" applyBorder="1" applyAlignment="1">
      <alignment horizontal="left"/>
    </xf>
    <xf numFmtId="0" fontId="20" fillId="8" borderId="1" xfId="0" applyFont="1" applyFill="1" applyBorder="1" applyAlignment="1">
      <alignment horizontal="left"/>
    </xf>
    <xf numFmtId="0" fontId="26" fillId="8" borderId="1" xfId="0" applyFont="1" applyFill="1" applyBorder="1" applyAlignment="1">
      <alignment horizontal="left" vertical="center"/>
    </xf>
    <xf numFmtId="17" fontId="30" fillId="2" borderId="9" xfId="0" applyNumberFormat="1" applyFont="1" applyFill="1" applyBorder="1" applyAlignment="1">
      <alignment horizontal="center"/>
    </xf>
    <xf numFmtId="0" fontId="30" fillId="2" borderId="6" xfId="0" applyFont="1" applyFill="1" applyBorder="1" applyAlignment="1">
      <alignment horizontal="center"/>
    </xf>
    <xf numFmtId="0" fontId="30" fillId="2" borderId="7" xfId="0" applyFont="1" applyFill="1" applyBorder="1" applyAlignment="1">
      <alignment horizontal="center"/>
    </xf>
    <xf numFmtId="0" fontId="6" fillId="4" borderId="1" xfId="0" applyFont="1" applyFill="1" applyBorder="1" applyAlignment="1">
      <alignment horizontal="center"/>
    </xf>
    <xf numFmtId="0" fontId="6" fillId="4" borderId="9" xfId="0" applyFont="1" applyFill="1" applyBorder="1" applyAlignment="1">
      <alignment horizontal="center"/>
    </xf>
    <xf numFmtId="0" fontId="6" fillId="4" borderId="7" xfId="0" applyFont="1" applyFill="1" applyBorder="1" applyAlignment="1">
      <alignment horizontal="center"/>
    </xf>
    <xf numFmtId="0" fontId="24" fillId="0" borderId="21" xfId="0" applyFont="1" applyBorder="1" applyAlignment="1">
      <alignment horizontal="center"/>
    </xf>
    <xf numFmtId="0" fontId="24" fillId="0" borderId="22" xfId="0" applyFont="1" applyBorder="1" applyAlignment="1">
      <alignment horizontal="center"/>
    </xf>
    <xf numFmtId="0" fontId="24" fillId="0" borderId="23" xfId="0" applyFont="1" applyBorder="1" applyAlignment="1">
      <alignment horizontal="center"/>
    </xf>
    <xf numFmtId="1" fontId="0" fillId="0" borderId="33" xfId="0" applyNumberFormat="1" applyBorder="1" applyAlignment="1">
      <alignment horizontal="center"/>
    </xf>
    <xf numFmtId="1" fontId="0" fillId="0" borderId="34" xfId="0" applyNumberFormat="1"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1" fontId="0" fillId="0" borderId="35" xfId="0" applyNumberFormat="1" applyBorder="1" applyAlignment="1">
      <alignment horizontal="center"/>
    </xf>
    <xf numFmtId="1" fontId="0" fillId="0" borderId="36" xfId="0" applyNumberFormat="1"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29" fillId="11" borderId="29" xfId="0" applyFont="1" applyFill="1" applyBorder="1" applyAlignment="1">
      <alignment horizontal="center"/>
    </xf>
    <xf numFmtId="0" fontId="29" fillId="11" borderId="31" xfId="0" applyFont="1" applyFill="1" applyBorder="1" applyAlignment="1">
      <alignment horizontal="center"/>
    </xf>
    <xf numFmtId="0" fontId="32" fillId="12" borderId="29" xfId="1" applyFont="1" applyFill="1" applyBorder="1" applyAlignment="1">
      <alignment horizontal="center"/>
    </xf>
    <xf numFmtId="0" fontId="32" fillId="12" borderId="30" xfId="1" applyFont="1" applyFill="1" applyBorder="1" applyAlignment="1">
      <alignment horizontal="center"/>
    </xf>
    <xf numFmtId="0" fontId="32" fillId="12" borderId="31" xfId="1" applyFont="1" applyFill="1" applyBorder="1" applyAlignment="1">
      <alignment horizontal="center"/>
    </xf>
    <xf numFmtId="0" fontId="0" fillId="4" borderId="4" xfId="0" applyFill="1" applyBorder="1" applyAlignment="1">
      <alignment horizontal="center"/>
    </xf>
    <xf numFmtId="0" fontId="1" fillId="10" borderId="21" xfId="0" applyFont="1" applyFill="1" applyBorder="1" applyAlignment="1">
      <alignment horizontal="center"/>
    </xf>
    <xf numFmtId="0" fontId="1" fillId="10" borderId="22" xfId="0" applyFont="1" applyFill="1" applyBorder="1" applyAlignment="1">
      <alignment horizontal="center"/>
    </xf>
    <xf numFmtId="0" fontId="1" fillId="10" borderId="23" xfId="0" applyFont="1" applyFill="1"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1" fontId="0" fillId="0" borderId="37" xfId="0" applyNumberFormat="1" applyBorder="1" applyAlignment="1">
      <alignment horizontal="center"/>
    </xf>
    <xf numFmtId="1" fontId="0" fillId="0" borderId="38" xfId="0" applyNumberFormat="1" applyBorder="1" applyAlignment="1">
      <alignment horizontal="center"/>
    </xf>
    <xf numFmtId="0" fontId="33" fillId="11" borderId="6" xfId="1" applyFont="1" applyFill="1" applyBorder="1" applyAlignment="1">
      <alignment horizontal="center"/>
    </xf>
    <xf numFmtId="0" fontId="33" fillId="11" borderId="7" xfId="1" applyFont="1" applyFill="1" applyBorder="1" applyAlignment="1">
      <alignment horizontal="center"/>
    </xf>
    <xf numFmtId="1" fontId="8" fillId="0" borderId="3" xfId="0" applyNumberFormat="1" applyFont="1" applyFill="1" applyBorder="1" applyAlignment="1">
      <alignment horizontal="center"/>
    </xf>
    <xf numFmtId="1" fontId="8" fillId="0" borderId="25" xfId="0" applyNumberFormat="1" applyFont="1" applyFill="1" applyBorder="1" applyAlignment="1">
      <alignment horizontal="center"/>
    </xf>
    <xf numFmtId="1" fontId="8" fillId="0" borderId="26" xfId="0" applyNumberFormat="1" applyFont="1" applyFill="1" applyBorder="1" applyAlignment="1">
      <alignment horizontal="center"/>
    </xf>
    <xf numFmtId="1" fontId="6" fillId="5" borderId="32" xfId="0" applyNumberFormat="1" applyFont="1" applyFill="1" applyBorder="1" applyAlignment="1">
      <alignment horizontal="center"/>
    </xf>
    <xf numFmtId="1" fontId="6" fillId="5" borderId="27" xfId="0" applyNumberFormat="1" applyFont="1" applyFill="1" applyBorder="1" applyAlignment="1">
      <alignment horizontal="center"/>
    </xf>
    <xf numFmtId="1" fontId="6" fillId="5" borderId="28" xfId="0" applyNumberFormat="1" applyFont="1" applyFill="1" applyBorder="1" applyAlignment="1">
      <alignment horizontal="center"/>
    </xf>
    <xf numFmtId="1" fontId="11" fillId="0" borderId="9" xfId="0" applyNumberFormat="1" applyFont="1" applyFill="1" applyBorder="1" applyAlignment="1">
      <alignment horizontal="center"/>
    </xf>
    <xf numFmtId="1" fontId="11" fillId="0" borderId="6" xfId="0" applyNumberFormat="1" applyFont="1" applyFill="1" applyBorder="1" applyAlignment="1">
      <alignment horizontal="center"/>
    </xf>
    <xf numFmtId="1" fontId="11" fillId="0" borderId="7" xfId="0" applyNumberFormat="1" applyFont="1" applyFill="1" applyBorder="1" applyAlignment="1">
      <alignment horizontal="center"/>
    </xf>
    <xf numFmtId="0" fontId="31" fillId="11" borderId="27" xfId="1" applyFont="1" applyFill="1" applyBorder="1" applyAlignment="1">
      <alignment horizontal="center"/>
    </xf>
    <xf numFmtId="0" fontId="31" fillId="11" borderId="28" xfId="1" applyFont="1" applyFill="1" applyBorder="1" applyAlignment="1">
      <alignment horizontal="center"/>
    </xf>
    <xf numFmtId="0" fontId="11" fillId="0" borderId="9" xfId="0" applyFont="1" applyFill="1" applyBorder="1" applyAlignment="1">
      <alignment horizontal="center"/>
    </xf>
    <xf numFmtId="0" fontId="11" fillId="0" borderId="6" xfId="0" applyFont="1" applyFill="1" applyBorder="1" applyAlignment="1">
      <alignment horizontal="center"/>
    </xf>
    <xf numFmtId="0" fontId="11" fillId="0" borderId="7" xfId="0" applyFont="1" applyFill="1" applyBorder="1" applyAlignment="1">
      <alignment horizontal="center"/>
    </xf>
    <xf numFmtId="0" fontId="8" fillId="0" borderId="9" xfId="0" applyFont="1" applyFill="1" applyBorder="1" applyAlignment="1">
      <alignment horizontal="center"/>
    </xf>
    <xf numFmtId="0" fontId="8" fillId="0" borderId="6" xfId="0" applyFont="1" applyFill="1" applyBorder="1" applyAlignment="1">
      <alignment horizontal="center"/>
    </xf>
    <xf numFmtId="0" fontId="8" fillId="0" borderId="7" xfId="0" applyFont="1" applyFill="1" applyBorder="1" applyAlignment="1">
      <alignment horizontal="center"/>
    </xf>
  </cellXfs>
  <cellStyles count="2">
    <cellStyle name="Hyperlink" xfId="1" builtinId="8"/>
    <cellStyle name="Normal" xfId="0" builtinId="0"/>
  </cellStyles>
  <dxfs count="1">
    <dxf>
      <numFmt numFmtId="1" formatCode="0"/>
    </dxf>
  </dxfs>
  <tableStyles count="0" defaultTableStyle="TableStyleMedium2" defaultPivotStyle="PivotStyleLight16"/>
  <colors>
    <mruColors>
      <color rgb="FFFF5D5D"/>
      <color rgb="FFFF3333"/>
      <color rgb="FFCC00CC"/>
      <color rgb="FFCC00FF"/>
      <color rgb="FF66FFFF"/>
      <color rgb="FFFF9900"/>
      <color rgb="FF00FF00"/>
      <color rgb="FFCCFFFF"/>
      <color rgb="FF800000"/>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pivotCacheDefinition" Target="pivotCache/pivotCacheDefinition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Zia Shaikh" refreshedDate="42915.72085972222" createdVersion="6" refreshedVersion="6" minRefreshableVersion="3" recordCount="124">
  <cacheSource type="worksheet">
    <worksheetSource ref="A1:I125" sheet="ROUGH-SHEET"/>
  </cacheSource>
  <cacheFields count="9">
    <cacheField name="Inv Date" numFmtId="0">
      <sharedItems containsBlank="1"/>
    </cacheField>
    <cacheField name="Inv Month" numFmtId="49">
      <sharedItems count="13">
        <s v="Jan 2017"/>
        <s v="May 2016"/>
        <s v="June 2016"/>
        <s v="Aug 2016"/>
        <s v="Sep 2016"/>
        <s v="Oct 2016"/>
        <s v="Nov 2016"/>
        <s v="Dec 2016"/>
        <s v="Feb 2017"/>
        <s v="Mar 2017"/>
        <s v="Apr 2017"/>
        <s v="May 2017"/>
        <s v="June 2017"/>
      </sharedItems>
    </cacheField>
    <cacheField name="Advertiser" numFmtId="0">
      <sharedItems/>
    </cacheField>
    <cacheField name="Invoice number" numFmtId="0">
      <sharedItems/>
    </cacheField>
    <cacheField name="Final Amount" numFmtId="1">
      <sharedItems containsSemiMixedTypes="0" containsString="0" containsNumber="1" minValue="69" maxValue="618987.5"/>
    </cacheField>
    <cacheField name="Invoice amt" numFmtId="1">
      <sharedItems containsSemiMixedTypes="0" containsString="0" containsNumber="1" minValue="60" maxValue="538250"/>
    </cacheField>
    <cacheField name="ServiceTax" numFmtId="1">
      <sharedItems containsString="0" containsBlank="1" containsNumber="1" minValue="9" maxValue="80737.5"/>
    </cacheField>
    <cacheField name="Less 2%" numFmtId="1">
      <sharedItems containsString="0" containsBlank="1" containsNumber="1" minValue="0" maxValue="10765"/>
    </cacheField>
    <cacheField name="Amt Receivable" numFmtId="1">
      <sharedItems containsSemiMixedTypes="0" containsString="0" containsNumber="1" minValue="67.8" maxValue="608222.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4">
  <r>
    <s v="4th April 2017"/>
    <x v="0"/>
    <s v="Icubes"/>
    <s v="iCubeswire-029-Jan-2017"/>
    <n v="119244.65"/>
    <n v="103691"/>
    <n v="15553.65"/>
    <n v="2073.8200000000002"/>
    <n v="117170.82999999999"/>
  </r>
  <r>
    <s v="4th April 2017"/>
    <x v="0"/>
    <s v="OptimIdea"/>
    <s v="OptiMidea-007-Jan-2017"/>
    <n v="473597.6"/>
    <n v="411824"/>
    <n v="61773.599999999999"/>
    <n v="8236.48"/>
    <n v="465361.12"/>
  </r>
  <r>
    <m/>
    <x v="1"/>
    <s v="Komli Media"/>
    <s v="Komli-00197-May-2016"/>
    <n v="117279.3"/>
    <n v="101982"/>
    <n v="15297.3"/>
    <n v="2039.64"/>
    <n v="115239.66"/>
  </r>
  <r>
    <m/>
    <x v="2"/>
    <s v="Komli Media"/>
    <s v="Komli-00198-June-2016"/>
    <n v="295732.84999999998"/>
    <n v="257159"/>
    <n v="38573.85"/>
    <n v="5143.18"/>
    <n v="290589.67"/>
  </r>
  <r>
    <m/>
    <x v="3"/>
    <s v="Komli Media"/>
    <s v="Komli-00204-Aug-2016"/>
    <n v="3795"/>
    <n v="3300"/>
    <n v="495"/>
    <n v="66"/>
    <n v="3729"/>
  </r>
  <r>
    <m/>
    <x v="4"/>
    <s v="Komli Media"/>
    <s v="Komli-00205-Sep-2016"/>
    <n v="64648.4"/>
    <n v="56216"/>
    <n v="8432.4"/>
    <n v="1124.32"/>
    <n v="63524.08"/>
  </r>
  <r>
    <m/>
    <x v="5"/>
    <s v="Komli Media"/>
    <s v="Komli-00206-Oct-2016"/>
    <n v="3044.05"/>
    <n v="2647"/>
    <n v="397.05"/>
    <n v="52.94"/>
    <n v="2991.11"/>
  </r>
  <r>
    <m/>
    <x v="6"/>
    <s v="Komli Media"/>
    <s v="Komli-00207-Nov-2016"/>
    <n v="88555.75"/>
    <n v="77005"/>
    <n v="11550.75"/>
    <n v="1540.1000000000001"/>
    <n v="87015.65"/>
  </r>
  <r>
    <m/>
    <x v="7"/>
    <s v="Komli Media"/>
    <s v="Komli-00208-Dec-2016"/>
    <n v="180837.5"/>
    <n v="157250"/>
    <n v="23587.5"/>
    <n v="3145"/>
    <n v="177692.5"/>
  </r>
  <r>
    <m/>
    <x v="0"/>
    <s v="Komli Media"/>
    <s v="Komli-00209-Jan-2017"/>
    <n v="268299.59999999998"/>
    <n v="233304"/>
    <n v="34995.599999999999"/>
    <n v="4666.08"/>
    <n v="263633.51999999996"/>
  </r>
  <r>
    <s v="4th Apr 2017"/>
    <x v="8"/>
    <s v="Komli Media"/>
    <s v="Komli-00210-Feb-2017"/>
    <n v="198444"/>
    <n v="172560"/>
    <n v="25884"/>
    <n v="3451.2000000000003"/>
    <n v="194992.8"/>
  </r>
  <r>
    <s v="4th Apr 2017"/>
    <x v="0"/>
    <s v="Komli Media"/>
    <s v="Komli-00211-Jan-2017"/>
    <n v="64198.75"/>
    <n v="55825"/>
    <n v="8373.75"/>
    <n v="1116.5"/>
    <n v="63082.25"/>
  </r>
  <r>
    <s v="4th Apr 2017"/>
    <x v="8"/>
    <s v="Komli Media"/>
    <s v="Komli-00212-Feb-2017"/>
    <n v="12713.25"/>
    <n v="11055"/>
    <n v="1658.25"/>
    <n v="221.1"/>
    <n v="12492.15"/>
  </r>
  <r>
    <s v="4th Apr 2017"/>
    <x v="9"/>
    <s v="Komli Media"/>
    <s v="Komli-00213-Mar-2017"/>
    <n v="59570"/>
    <n v="51800"/>
    <n v="7770"/>
    <n v="1036"/>
    <n v="58534"/>
  </r>
  <r>
    <s v="4th Apr 2017"/>
    <x v="0"/>
    <s v="Komli Media"/>
    <s v="Komli-00214-Jan-2017"/>
    <n v="474487.7"/>
    <n v="412598"/>
    <n v="61889.7"/>
    <n v="8251.9600000000009"/>
    <n v="466235.74"/>
  </r>
  <r>
    <s v="4th Apr 2017"/>
    <x v="9"/>
    <s v="Xapads"/>
    <s v="Xapads-003-Mar-2017"/>
    <n v="68975.850000000006"/>
    <n v="59979"/>
    <n v="8996.85"/>
    <n v="1199.58"/>
    <n v="67776.27"/>
  </r>
  <r>
    <s v="5th Apr 2017"/>
    <x v="8"/>
    <s v="Dcreative Leap"/>
    <s v="Dcreative-145-Feb-2017"/>
    <n v="6077.75"/>
    <n v="5285"/>
    <n v="792.75"/>
    <n v="105.7"/>
    <n v="5972.05"/>
  </r>
  <r>
    <s v="5th Apr 2017"/>
    <x v="8"/>
    <s v="Dcreative Leap"/>
    <s v="Dcreative-146-Feb-2017"/>
    <n v="1521.45"/>
    <n v="1323"/>
    <n v="198.45"/>
    <n v="26.46"/>
    <n v="1494.99"/>
  </r>
  <r>
    <s v="5th Apr 2017"/>
    <x v="0"/>
    <s v="Dcreative Leap"/>
    <s v="Dcreative-147-Jan-2017"/>
    <n v="13113.45"/>
    <n v="11403"/>
    <n v="1710.45"/>
    <n v="228.06"/>
    <n v="12885.390000000001"/>
  </r>
  <r>
    <s v="5th Apr 2017"/>
    <x v="0"/>
    <s v="Dcreative Leap"/>
    <s v="Dcreative-148-Jan-2017"/>
    <n v="2651.9"/>
    <n v="2306"/>
    <n v="345.9"/>
    <n v="46.12"/>
    <n v="2605.7800000000002"/>
  </r>
  <r>
    <s v="5th Apr 2017"/>
    <x v="0"/>
    <s v="Dcreative Leap"/>
    <s v="Dcreative-149-Jan-2017"/>
    <n v="2257.4499999999998"/>
    <n v="1963"/>
    <n v="294.45"/>
    <n v="39.26"/>
    <n v="2218.1899999999996"/>
  </r>
  <r>
    <s v="5th Apr 2017"/>
    <x v="8"/>
    <s v="Catalyst"/>
    <s v="Catalyst-003-Feb-2017"/>
    <n v="17721.5"/>
    <n v="15410"/>
    <n v="2311.5"/>
    <n v="308.2"/>
    <n v="17413.3"/>
  </r>
  <r>
    <s v="5th Apr 2017"/>
    <x v="9"/>
    <s v="Bizvin"/>
    <s v="Bizwin-077-Mar-2017"/>
    <n v="31050"/>
    <n v="27000"/>
    <n v="4050"/>
    <n v="540"/>
    <n v="30510"/>
  </r>
  <r>
    <s v="5th Apr 2017"/>
    <x v="8"/>
    <s v="Mobinet"/>
    <s v="Mobinet-013-Feb-2017"/>
    <n v="92000"/>
    <n v="80000"/>
    <n v="12000"/>
    <n v="1600"/>
    <n v="90400"/>
  </r>
  <r>
    <s v="5th Apr 2017"/>
    <x v="8"/>
    <s v="Xapads"/>
    <s v="Xapads-004-Feb-2017"/>
    <n v="8043.1"/>
    <n v="6994"/>
    <n v="1049.0999999999999"/>
    <n v="139.88"/>
    <n v="7903.22"/>
  </r>
  <r>
    <s v="5th Apr 2017"/>
    <x v="8"/>
    <s v="Xapads"/>
    <s v="Xapads-005-Feb-2017"/>
    <n v="21427.95"/>
    <n v="18633"/>
    <n v="2794.95"/>
    <n v="372.66"/>
    <n v="21055.29"/>
  </r>
  <r>
    <s v="5th Apr 2017"/>
    <x v="9"/>
    <s v="Xapads"/>
    <s v="Xapads-006-Mar-2017"/>
    <n v="31311.05"/>
    <n v="27227"/>
    <n v="4084.0499999999997"/>
    <n v="544.54"/>
    <n v="30766.51"/>
  </r>
  <r>
    <s v="5th Apr 2017"/>
    <x v="9"/>
    <s v="Xapads"/>
    <s v="Xapads-007-Mar-2017"/>
    <n v="10753.65"/>
    <n v="9351"/>
    <n v="1402.6499999999999"/>
    <n v="187.02"/>
    <n v="10566.63"/>
  </r>
  <r>
    <s v="5th Apr 2017"/>
    <x v="9"/>
    <s v="Komli Media"/>
    <s v="Komli-00215-Mar-2017"/>
    <n v="377898.05"/>
    <n v="328607"/>
    <n v="49291.049999999996"/>
    <n v="6572.14"/>
    <n v="371325.91"/>
  </r>
  <r>
    <s v="6th Apr 2017"/>
    <x v="8"/>
    <s v="Aqugen Media"/>
    <s v="AquGen-022-Feb-2017"/>
    <n v="69000"/>
    <n v="60000"/>
    <n v="9000"/>
    <n v="1200"/>
    <n v="67800"/>
  </r>
  <r>
    <s v="6th Apr 2017"/>
    <x v="7"/>
    <s v="Opicle Media"/>
    <s v="OpicleTechnologies-011-Dec-2016"/>
    <n v="251242.8"/>
    <n v="218472"/>
    <n v="32770.799999999996"/>
    <n v="4369.4400000000005"/>
    <n v="246873.36"/>
  </r>
  <r>
    <s v="6th Apr 2017"/>
    <x v="0"/>
    <s v="Opicle Media"/>
    <s v="OpicleTechnologies-012-Jan-2017"/>
    <n v="209040.1"/>
    <n v="181774"/>
    <n v="27266.1"/>
    <n v="3635.48"/>
    <n v="205404.62"/>
  </r>
  <r>
    <s v="19th Apr 2017"/>
    <x v="8"/>
    <s v="Ads Pay Media"/>
    <s v="AdsPayMedia-003-Feb-2017"/>
    <n v="32116.05"/>
    <n v="27927"/>
    <n v="4189.05"/>
    <n v="558.54"/>
    <n v="31557.51"/>
  </r>
  <r>
    <s v="20th Apr 2017"/>
    <x v="8"/>
    <s v="Adclickzone"/>
    <s v="Adclickzone-004-Feb-2017"/>
    <n v="26692.65"/>
    <n v="23211"/>
    <n v="3481.65"/>
    <n v="464.22"/>
    <n v="26228.43"/>
  </r>
  <r>
    <s v="26th Apr 2017"/>
    <x v="8"/>
    <s v="OptimIdea"/>
    <s v="OptiMidea-008-Feb-2017"/>
    <n v="501635.75"/>
    <n v="436205"/>
    <n v="65430.75"/>
    <n v="8724.1"/>
    <n v="492911.65"/>
  </r>
  <r>
    <s v="27th Apr 2017"/>
    <x v="0"/>
    <s v="Tyroo International"/>
    <s v="TYROO-00155-Jan-2017"/>
    <n v="62400"/>
    <n v="62400"/>
    <m/>
    <n v="0"/>
    <n v="62400"/>
  </r>
  <r>
    <s v="27th Apr 2017"/>
    <x v="8"/>
    <s v="Tyroo International"/>
    <s v="TYROO-00156-Feb-2017"/>
    <n v="124800"/>
    <n v="124800"/>
    <m/>
    <n v="0"/>
    <n v="124800"/>
  </r>
  <r>
    <s v="27th Apr 2017"/>
    <x v="9"/>
    <s v="Tyroo International"/>
    <s v="TYROO-00157-Mar-2017"/>
    <n v="41600"/>
    <n v="41600"/>
    <m/>
    <n v="0"/>
    <n v="41600"/>
  </r>
  <r>
    <s v="26th Apr 2017"/>
    <x v="8"/>
    <s v="DGMATIX"/>
    <s v="DGMatix-024-Feb-2017"/>
    <n v="77850.399999999994"/>
    <n v="67696"/>
    <n v="10154.4"/>
    <n v="1353.92"/>
    <n v="76496.479999999996"/>
  </r>
  <r>
    <s v="26th Apr 2017"/>
    <x v="9"/>
    <s v="DGMATIX"/>
    <s v="DGMatix-025-Mar-2017"/>
    <n v="36264.1"/>
    <n v="31534"/>
    <n v="4730.0999999999995"/>
    <n v="630.68000000000006"/>
    <n v="35633.42"/>
  </r>
  <r>
    <s v="30th Apr 2017"/>
    <x v="10"/>
    <s v="ADOMANTRA"/>
    <s v="Adomantra-0202"/>
    <n v="71875"/>
    <n v="62500"/>
    <n v="9375"/>
    <n v="1250"/>
    <n v="70625"/>
  </r>
  <r>
    <s v="30th Apr 2017"/>
    <x v="10"/>
    <s v="ADOMANTRA"/>
    <s v="Adomantra-0203"/>
    <n v="186875"/>
    <n v="162500"/>
    <n v="24375"/>
    <n v="3250"/>
    <n v="183625"/>
  </r>
  <r>
    <s v="30th Apr 2017"/>
    <x v="10"/>
    <s v="ADOMANTRA"/>
    <s v="Adomantra-0204"/>
    <n v="3496"/>
    <n v="3040"/>
    <n v="456"/>
    <n v="60.800000000000004"/>
    <n v="3435.2"/>
  </r>
  <r>
    <s v="30th Apr 2017"/>
    <x v="10"/>
    <s v="ADOMANTRA"/>
    <s v="Adomantra-0205"/>
    <n v="402500"/>
    <n v="350000"/>
    <n v="52500"/>
    <n v="7000"/>
    <n v="395500"/>
  </r>
  <r>
    <s v="30th Apr 2017"/>
    <x v="10"/>
    <s v="ADOMANTRA"/>
    <s v="Adomantra-0206"/>
    <n v="618987.5"/>
    <n v="538250"/>
    <n v="80737.5"/>
    <n v="10765"/>
    <n v="608222.5"/>
  </r>
  <r>
    <s v="9th May 2017"/>
    <x v="9"/>
    <s v="Zeematics"/>
    <s v="Zeematics-002-Mar-2017"/>
    <n v="1219"/>
    <n v="1060"/>
    <n v="159"/>
    <n v="21.2"/>
    <n v="1197.8"/>
  </r>
  <r>
    <s v="9th May 2017"/>
    <x v="8"/>
    <s v="Opicle Media"/>
    <s v="OpicleTechnologies-013-Feb-2017"/>
    <n v="34038.85"/>
    <n v="29599"/>
    <n v="4439.8499999999995"/>
    <n v="591.98"/>
    <n v="33446.869999999995"/>
  </r>
  <r>
    <s v="9th May 2017"/>
    <x v="8"/>
    <s v="Icubes Wire"/>
    <s v="iCubeswire-030-Feb-2017"/>
    <n v="227295.2"/>
    <n v="197648"/>
    <n v="29647.199999999997"/>
    <n v="3952.96"/>
    <n v="223342.24000000002"/>
  </r>
  <r>
    <s v="11th May 2017"/>
    <x v="8"/>
    <s v="Vertoz"/>
    <s v="Vertoz-0008-Feb-2017"/>
    <n v="13038.7"/>
    <n v="11338"/>
    <n v="1700.7"/>
    <n v="226.76"/>
    <n v="12811.94"/>
  </r>
  <r>
    <s v="11th May 2017"/>
    <x v="9"/>
    <s v="Vertoz"/>
    <s v="Vertoz-0009-Mar-2017"/>
    <n v="42237.2"/>
    <n v="36728"/>
    <n v="5509.2"/>
    <n v="734.56000000000006"/>
    <n v="41502.639999999999"/>
  </r>
  <r>
    <s v="11th May 2017"/>
    <x v="9"/>
    <s v="Adhunterz"/>
    <s v="Adhunterz-002-Feb-Mar-2017"/>
    <n v="49115.35"/>
    <n v="42709"/>
    <n v="6406.3499999999995"/>
    <n v="854.18000000000006"/>
    <n v="48261.17"/>
  </r>
  <r>
    <s v="11th May 2017"/>
    <x v="9"/>
    <s v="Bizvin"/>
    <s v="Bizwin-078-Mar-2017"/>
    <n v="35692.550000000003"/>
    <n v="31037"/>
    <n v="4655.55"/>
    <n v="620.74"/>
    <n v="35071.810000000005"/>
  </r>
  <r>
    <s v="11th May 2017"/>
    <x v="10"/>
    <s v="Bizvin"/>
    <s v="Bizwin-079-Apr-2017"/>
    <n v="44514.2"/>
    <n v="38708"/>
    <n v="5806.2"/>
    <n v="774.16"/>
    <n v="43740.039999999994"/>
  </r>
  <r>
    <s v="15th May 2017"/>
    <x v="8"/>
    <s v="Bizvin"/>
    <s v="Bizwin-080-Feb-2017"/>
    <n v="11787.5"/>
    <n v="10250"/>
    <n v="1537.5"/>
    <n v="205"/>
    <n v="11582.5"/>
  </r>
  <r>
    <s v="15th May 2017"/>
    <x v="8"/>
    <s v="Bizvin"/>
    <s v="Bizwin-081-Feb-2017"/>
    <n v="2584.0500000000002"/>
    <n v="2247"/>
    <n v="337.05"/>
    <n v="44.94"/>
    <n v="2539.11"/>
  </r>
  <r>
    <s v="11th May 2017"/>
    <x v="9"/>
    <s v="Dcreative Leap"/>
    <s v="Dcreative-150-Mar-2017"/>
    <n v="61840.1"/>
    <n v="53774"/>
    <n v="8066.0999999999995"/>
    <n v="1075.48"/>
    <n v="60764.619999999995"/>
  </r>
  <r>
    <s v="11th May 2017"/>
    <x v="9"/>
    <s v="Dcreative Leap"/>
    <s v="Dcreative-151-Mar-2017"/>
    <n v="9415.0499999999993"/>
    <n v="8187"/>
    <n v="1228.05"/>
    <n v="163.74"/>
    <n v="9251.31"/>
  </r>
  <r>
    <s v="11th May 2017"/>
    <x v="0"/>
    <s v="Rappier"/>
    <s v="Rappier-003-Jan-2017"/>
    <n v="11948.5"/>
    <n v="10390"/>
    <n v="1558.5"/>
    <n v="207.8"/>
    <n v="11740.7"/>
  </r>
  <r>
    <s v="11th May 2017"/>
    <x v="8"/>
    <s v="Rappier"/>
    <s v="Rappier-004-Feb-2017"/>
    <n v="8797.5"/>
    <n v="7650"/>
    <n v="1147.5"/>
    <n v="153"/>
    <n v="8644.5"/>
  </r>
  <r>
    <s v="11th May 2017"/>
    <x v="9"/>
    <s v="Catalyst"/>
    <s v="Catalyst-004-Mar-2017"/>
    <n v="4830"/>
    <n v="4200"/>
    <n v="630"/>
    <n v="84"/>
    <n v="4746"/>
  </r>
  <r>
    <s v="11th May 2017"/>
    <x v="9"/>
    <s v="Connecting Dots"/>
    <s v="Connectingdots-001-Mar-2017"/>
    <n v="2518.5"/>
    <n v="2190"/>
    <n v="328.5"/>
    <n v="43.800000000000004"/>
    <n v="2474.6999999999998"/>
  </r>
  <r>
    <s v="11th May 2017"/>
    <x v="9"/>
    <s v="Adclickzone"/>
    <s v="Adclickzone-005-Mar-2017"/>
    <n v="18152.75"/>
    <n v="15785"/>
    <n v="2367.75"/>
    <n v="315.7"/>
    <n v="17837.05"/>
  </r>
  <r>
    <s v="19th May 2017"/>
    <x v="9"/>
    <s v="ADS-PLAY-MEDIA"/>
    <s v="AdsPlay-001-March-2017"/>
    <n v="16197.75"/>
    <n v="14085"/>
    <n v="2112.75"/>
    <n v="281.7"/>
    <n v="15916.05"/>
  </r>
  <r>
    <s v="24th May 2017"/>
    <x v="9"/>
    <s v="Adbird-Media"/>
    <s v="Adbird-Media-001-March-2017"/>
    <n v="3450"/>
    <n v="3000"/>
    <n v="450"/>
    <n v="60"/>
    <n v="3390"/>
  </r>
  <r>
    <s v="25th May 2017"/>
    <x v="10"/>
    <s v="Zeematics"/>
    <s v="Zeematics-003-Apr-2017"/>
    <n v="9748.5499999999993"/>
    <n v="8477"/>
    <n v="1271.55"/>
    <n v="169.54"/>
    <n v="9579.0099999999984"/>
  </r>
  <r>
    <s v="24th May 2017"/>
    <x v="9"/>
    <s v="Opicle Media"/>
    <s v="OpicleTechnologies-014-Mar-2017"/>
    <n v="45075.4"/>
    <n v="39196"/>
    <n v="5879.4"/>
    <n v="783.92000000000007"/>
    <n v="44291.48"/>
  </r>
  <r>
    <s v="29th May 2017"/>
    <x v="9"/>
    <s v="Aqugen Media"/>
    <s v="AquGen-023-Mar-2017"/>
    <n v="56292.5"/>
    <n v="48950"/>
    <n v="7342.5"/>
    <n v="979"/>
    <n v="55313.5"/>
  </r>
  <r>
    <s v="31st May 2017"/>
    <x v="9"/>
    <s v="Komli Media"/>
    <s v="Komli-00216-Mar-2017"/>
    <n v="9487.5"/>
    <n v="8250"/>
    <n v="1237.5"/>
    <n v="165"/>
    <n v="9322.5"/>
  </r>
  <r>
    <s v="31st May 2017"/>
    <x v="11"/>
    <s v="Komli Media"/>
    <s v="Komli-00217-May-2017"/>
    <n v="4473.5"/>
    <n v="3890"/>
    <n v="583.5"/>
    <n v="77.8"/>
    <n v="4395.7"/>
  </r>
  <r>
    <s v="31st May 2017"/>
    <x v="11"/>
    <s v="ADOMANTRA"/>
    <s v="Adomantra-0207"/>
    <n v="86957.25"/>
    <n v="75615"/>
    <n v="11342.25"/>
    <n v="1512.3"/>
    <n v="85444.95"/>
  </r>
  <r>
    <s v="31st May 2017"/>
    <x v="11"/>
    <s v="ADOMANTRA"/>
    <s v="Adomantra-0208"/>
    <n v="116446.9875"/>
    <n v="101258.25"/>
    <n v="15188.737499999999"/>
    <n v="2025.165"/>
    <n v="114421.82250000001"/>
  </r>
  <r>
    <s v="2nd June 2017"/>
    <x v="8"/>
    <s v="Pracharnama"/>
    <s v="Pracharnama-005-Feb-2017"/>
    <n v="33091.25"/>
    <n v="28775"/>
    <n v="4316.25"/>
    <n v="575.5"/>
    <n v="32515.75"/>
  </r>
  <r>
    <s v="2nd June 2017"/>
    <x v="9"/>
    <s v="Pracharnama"/>
    <s v="Pracharnama-006-Mar-2017"/>
    <n v="23419.75"/>
    <n v="20365"/>
    <n v="3054.75"/>
    <n v="407.3"/>
    <n v="23012.45"/>
  </r>
  <r>
    <s v="2nd June 2017"/>
    <x v="8"/>
    <s v="Pracharnama"/>
    <s v="Pracharnama-007-Feb-2017"/>
    <n v="37591.199999999997"/>
    <n v="32688"/>
    <n v="4903.2"/>
    <n v="653.76"/>
    <n v="36937.439999999995"/>
  </r>
  <r>
    <s v="2nd June 2017"/>
    <x v="8"/>
    <s v="Pracharnama"/>
    <s v="Pracharnama-008-Feb-2017"/>
    <n v="1803.2"/>
    <n v="1568"/>
    <n v="235.2"/>
    <n v="31.36"/>
    <n v="1771.8400000000001"/>
  </r>
  <r>
    <s v="6th June 2017"/>
    <x v="10"/>
    <s v="Opicle Media"/>
    <s v="OpicleTechnologies-015-Apr-2017"/>
    <n v="45606.7"/>
    <n v="39658"/>
    <n v="5948.7"/>
    <n v="793.16"/>
    <n v="44813.539999999994"/>
  </r>
  <r>
    <s v="6th June 2017"/>
    <x v="11"/>
    <s v="Zeematics"/>
    <s v="Zeematics-004-May-2017"/>
    <n v="69"/>
    <n v="60"/>
    <n v="9"/>
    <n v="1.2"/>
    <n v="67.8"/>
  </r>
  <r>
    <s v="6th June 2017"/>
    <x v="11"/>
    <s v="Zeematics"/>
    <s v="Zeematics-005-May-2017"/>
    <n v="15828.6"/>
    <n v="13764"/>
    <n v="2064.6"/>
    <n v="275.28000000000003"/>
    <n v="15553.32"/>
  </r>
  <r>
    <s v="6th June 2017"/>
    <x v="9"/>
    <s v="Icubes Wire"/>
    <s v="iCubeswire-031-Mar-2017"/>
    <n v="25754.25"/>
    <n v="22395"/>
    <n v="3359.25"/>
    <n v="447.90000000000003"/>
    <n v="25306.35"/>
  </r>
  <r>
    <s v="6th June 2017"/>
    <x v="10"/>
    <s v="Adclickzone"/>
    <s v="Adclickzone-006-Apr-2017"/>
    <n v="10867.5"/>
    <n v="9450"/>
    <n v="1417.5"/>
    <n v="189"/>
    <n v="10678.5"/>
  </r>
  <r>
    <s v="31st May 2017"/>
    <x v="11"/>
    <s v="ADOMANTRA"/>
    <s v="Adomantra-0209"/>
    <n v="386584"/>
    <n v="336160"/>
    <n v="50424"/>
    <n v="6723.2"/>
    <n v="379860.8"/>
  </r>
  <r>
    <s v="12th June 2017"/>
    <x v="10"/>
    <s v="Aqugen Media"/>
    <s v="AquGen-024-Apr-2017"/>
    <n v="50669"/>
    <n v="44060"/>
    <n v="6609"/>
    <n v="881.2"/>
    <n v="49787.8"/>
  </r>
  <r>
    <s v="12th June 2017"/>
    <x v="9"/>
    <s v="OptimIdea"/>
    <s v="OptiMidea-009-Mar-2017"/>
    <n v="338243.75"/>
    <n v="294125"/>
    <n v="44118.75"/>
    <n v="5882.5"/>
    <n v="332361.25"/>
  </r>
  <r>
    <s v="7th June 2017"/>
    <x v="12"/>
    <s v="Media Conversion"/>
    <s v="MediaConversion-042-Jun-2017"/>
    <n v="31209.85"/>
    <n v="27139"/>
    <n v="4070.85"/>
    <n v="542.78"/>
    <n v="30667.07"/>
  </r>
  <r>
    <s v="7th June 2017"/>
    <x v="10"/>
    <s v="Tyroo International"/>
    <s v="TYROO-00158-Apr-2017"/>
    <n v="48000"/>
    <n v="48000"/>
    <m/>
    <m/>
    <n v="48000"/>
  </r>
  <r>
    <s v="20th Apr 2017"/>
    <x v="7"/>
    <s v="Fork Media / Click Zoot"/>
    <s v="Fork Media-039-Dec-2016-L&amp;T-MF"/>
    <n v="2898"/>
    <n v="2520"/>
    <n v="378"/>
    <n v="50.4"/>
    <n v="2847.6"/>
  </r>
  <r>
    <s v="20th Apr 2017"/>
    <x v="0"/>
    <s v="Fork Media / Click Zoot"/>
    <s v="Fork Media-040-Jan-2017"/>
    <n v="302608.7"/>
    <n v="263138"/>
    <n v="39470.699999999997"/>
    <n v="5262.76"/>
    <n v="297345.94"/>
  </r>
  <r>
    <s v="20th Apr 2017"/>
    <x v="8"/>
    <s v="Fork Media / Click Zoot"/>
    <s v="Fork Media-041-Feb-2017"/>
    <n v="214951.1"/>
    <n v="186914"/>
    <n v="28037.1"/>
    <n v="3738.28"/>
    <n v="211212.82"/>
  </r>
  <r>
    <s v="20th Apr 2017"/>
    <x v="9"/>
    <s v="Fork Media / Click Zoot"/>
    <s v="Fork Media-042-Mar-2017"/>
    <n v="421262.25"/>
    <n v="366315"/>
    <n v="54947.25"/>
    <n v="7326.3"/>
    <n v="413935.95"/>
  </r>
  <r>
    <s v="12th May 2017"/>
    <x v="10"/>
    <s v="Fork Media / Click Zoot"/>
    <s v="Fork Media-043-Apr-2017-AMFI"/>
    <n v="345000"/>
    <n v="300000"/>
    <n v="45000"/>
    <n v="6000"/>
    <n v="339000"/>
  </r>
  <r>
    <s v="12th May 2017"/>
    <x v="9"/>
    <s v="Fork Media / Click Zoot"/>
    <s v="Fork Media-044-Mar-2017-OBV"/>
    <n v="70197.149999999994"/>
    <n v="61041"/>
    <n v="9156.15"/>
    <n v="1220.82"/>
    <n v="68976.329999999987"/>
  </r>
  <r>
    <s v="12th May 2017"/>
    <x v="10"/>
    <s v="Fork Media / Click Zoot"/>
    <s v="Fork Media-045-Apr-2017-Chevrolet"/>
    <n v="103220.48"/>
    <n v="103220.48"/>
    <m/>
    <m/>
    <n v="103220.48"/>
  </r>
  <r>
    <s v="12th May 2017"/>
    <x v="10"/>
    <s v="Fork Media / Click Zoot"/>
    <s v="Fork Media-046-Apr-2017-Indian-Express"/>
    <n v="26278.65"/>
    <n v="22851"/>
    <n v="3427.65"/>
    <n v="457.02"/>
    <n v="25821.63"/>
  </r>
  <r>
    <s v="12th May 2017"/>
    <x v="10"/>
    <s v="Fork Media / Click Zoot"/>
    <s v="Fork Media-047-Apr-2017-News18"/>
    <n v="32088.45"/>
    <n v="27903"/>
    <n v="4185.45"/>
    <n v="558.06000000000006"/>
    <n v="31530.39"/>
  </r>
  <r>
    <s v="12th May 2017"/>
    <x v="10"/>
    <s v="Fork Media / Click Zoot"/>
    <s v="Fork Media-048-Apr-2017-Hotstar-IPL"/>
    <n v="765.9"/>
    <n v="666"/>
    <n v="99.899999999999991"/>
    <n v="13.32"/>
    <n v="752.57999999999993"/>
  </r>
  <r>
    <s v="12th May 2017"/>
    <x v="9"/>
    <s v="Fork Media / Click Zoot"/>
    <s v="Fork Media-049-Mar-2017-ICICI-Lombard"/>
    <n v="80960"/>
    <n v="70400"/>
    <n v="10560"/>
    <n v="1408"/>
    <n v="79552"/>
  </r>
  <r>
    <s v="15th May 2017"/>
    <x v="10"/>
    <s v="Fork Media / Click Zoot"/>
    <s v="Fork Media-050-Apr-2017-ICICI-Lombard"/>
    <n v="235031.25"/>
    <n v="204375"/>
    <n v="30656.25"/>
    <n v="4087.5"/>
    <n v="230943.75"/>
  </r>
  <r>
    <s v="15th May 2017"/>
    <x v="9"/>
    <s v="Fork Media / Click Zoot"/>
    <s v="Fork Media-051-Mar-2017-Monster"/>
    <n v="168284.1"/>
    <n v="146334"/>
    <n v="21950.1"/>
    <n v="2926.68"/>
    <n v="165357.42000000001"/>
  </r>
  <r>
    <s v="12th June 2017"/>
    <x v="11"/>
    <s v="Fork Media / Click Zoot"/>
    <s v="Fork Media-052-May-2017-BITS-Pilani"/>
    <n v="23000"/>
    <n v="20000"/>
    <n v="3000"/>
    <n v="400"/>
    <n v="22600"/>
  </r>
  <r>
    <s v="12th June 2017"/>
    <x v="11"/>
    <s v="Fork Media / Click Zoot"/>
    <s v="Fork Media-053-May-2017-BITS-Pilani"/>
    <n v="73600"/>
    <n v="64000"/>
    <n v="9600"/>
    <n v="1280"/>
    <n v="72320"/>
  </r>
  <r>
    <s v="12th June 2017"/>
    <x v="12"/>
    <s v="Fork Media / Click Zoot"/>
    <s v="Fork Media-054-June-2017-BITS-Pilani"/>
    <n v="18400"/>
    <n v="16000"/>
    <n v="2400"/>
    <n v="320"/>
    <n v="18080"/>
  </r>
  <r>
    <s v="12th June 2017"/>
    <x v="12"/>
    <s v="Fork Media / Click Zoot"/>
    <s v="Fork Media-055-June-2017-MasterCard"/>
    <n v="552"/>
    <n v="480"/>
    <n v="72"/>
    <n v="9.6"/>
    <n v="542.4"/>
  </r>
  <r>
    <s v="12th June 2017"/>
    <x v="11"/>
    <s v="Fork Media / Click Zoot"/>
    <s v="Fork Media-056-May-2017-Airtel-International"/>
    <n v="57501.15"/>
    <n v="50001"/>
    <n v="7500.15"/>
    <n v="1000.02"/>
    <n v="56501.130000000005"/>
  </r>
  <r>
    <s v="12th June 2017"/>
    <x v="9"/>
    <s v="Fork Media / Click Zoot"/>
    <s v="Fork Media-057-Mar-2017-Pureit"/>
    <n v="119295.25"/>
    <n v="103735"/>
    <n v="15560.25"/>
    <n v="2074.6999999999998"/>
    <n v="117220.55"/>
  </r>
  <r>
    <s v="12th June 2017"/>
    <x v="10"/>
    <s v="Fork Media / Click Zoot"/>
    <s v="Fork Media-058-Apr-2017-Pureit"/>
    <n v="160517"/>
    <n v="139580"/>
    <n v="20937"/>
    <n v="2791.6"/>
    <n v="157725.4"/>
  </r>
  <r>
    <s v="12th June 2017"/>
    <x v="11"/>
    <s v="Fork Media / Click Zoot"/>
    <s v="Fork Media-059-May-2017-Pureit"/>
    <n v="153105.25"/>
    <n v="133135"/>
    <n v="19970.25"/>
    <n v="2662.7000000000003"/>
    <n v="150442.54999999999"/>
  </r>
  <r>
    <s v="12th June 2017"/>
    <x v="11"/>
    <s v="Fork Media / Click Zoot"/>
    <s v="Fork Media-060-May-2017-ABP-News"/>
    <n v="21342.85"/>
    <n v="18559"/>
    <n v="2783.85"/>
    <n v="371.18"/>
    <n v="20971.67"/>
  </r>
  <r>
    <s v="12th June 2017"/>
    <x v="10"/>
    <s v="Fork Media / Click Zoot"/>
    <s v="Fork Media-061-Apr-2017-OBV"/>
    <n v="140168.9"/>
    <n v="121886"/>
    <n v="18282.899999999998"/>
    <n v="2437.7200000000003"/>
    <n v="137731.18"/>
  </r>
  <r>
    <s v="13th June 2017"/>
    <x v="9"/>
    <s v="Rappier"/>
    <s v="Rappier-005-Mar-2017"/>
    <n v="24989.5"/>
    <n v="21730"/>
    <n v="3259.5"/>
    <n v="434.6"/>
    <n v="24554.9"/>
  </r>
  <r>
    <s v="13th June 2017"/>
    <x v="11"/>
    <s v="Pracharnama"/>
    <s v="Pracharnama-009-May-2017"/>
    <n v="22596.35"/>
    <n v="19649"/>
    <n v="2947.35"/>
    <n v="392.98"/>
    <n v="22203.37"/>
  </r>
  <r>
    <s v="15th June 2017"/>
    <x v="9"/>
    <s v="Vertoz"/>
    <s v="Vertoz-0010-Mar-2017"/>
    <n v="57155"/>
    <n v="49700"/>
    <n v="7455"/>
    <n v="994"/>
    <n v="56161"/>
  </r>
  <r>
    <s v="15th June 2017"/>
    <x v="10"/>
    <s v="Vertoz"/>
    <s v="Vertoz-0011-Apr-2017"/>
    <n v="48646.15"/>
    <n v="42301"/>
    <n v="6345.15"/>
    <n v="846.02"/>
    <n v="47800.130000000005"/>
  </r>
  <r>
    <s v="15th June 2017"/>
    <x v="10"/>
    <s v="Vertoz"/>
    <s v="Vertoz-0012-Apr-2017"/>
    <n v="12512"/>
    <n v="10880"/>
    <n v="1632"/>
    <n v="217.6"/>
    <n v="12294.4"/>
  </r>
  <r>
    <s v="15th June 2017"/>
    <x v="10"/>
    <s v="Vertoz"/>
    <s v="Vertoz-0013-Apr-2017"/>
    <n v="2597.85"/>
    <n v="2259"/>
    <n v="338.84999999999997"/>
    <n v="45.18"/>
    <n v="2552.67"/>
  </r>
  <r>
    <s v="15th June 2017"/>
    <x v="11"/>
    <s v="Vertoz"/>
    <s v="Vertoz-0014-May-2017"/>
    <n v="11041.15"/>
    <n v="9601"/>
    <n v="1440.1499999999999"/>
    <n v="192.02"/>
    <n v="10849.13"/>
  </r>
  <r>
    <s v="19th June 2017"/>
    <x v="10"/>
    <s v="Dcreative Leap"/>
    <s v="Dcreative-152-Apr-2017"/>
    <n v="22715.95"/>
    <n v="19753"/>
    <n v="2962.95"/>
    <n v="395.06"/>
    <n v="22320.89"/>
  </r>
  <r>
    <s v="19th June 2017"/>
    <x v="10"/>
    <s v="Dcreative Leap"/>
    <s v="Dcreative-153-Apr-2017"/>
    <n v="38883.800000000003"/>
    <n v="33812"/>
    <n v="5071.8"/>
    <n v="676.24"/>
    <n v="38207.560000000005"/>
  </r>
  <r>
    <s v="19th June 2017"/>
    <x v="12"/>
    <s v="ADOMANTRA"/>
    <s v="Adomantra-0210"/>
    <n v="138000"/>
    <n v="120000"/>
    <n v="18000"/>
    <n v="2400"/>
    <n v="135600"/>
  </r>
  <r>
    <s v="22nd June 2017"/>
    <x v="11"/>
    <s v="Pracharnama"/>
    <s v="Pracharnama-010-May-2017"/>
    <n v="7523.3"/>
    <n v="6542"/>
    <n v="981.3"/>
    <n v="130.84"/>
    <n v="7392.46"/>
  </r>
  <r>
    <s v="22nd June 2017"/>
    <x v="11"/>
    <s v="Pracharnama"/>
    <s v="Pracharnama-011-May-2017"/>
    <n v="6584.9"/>
    <n v="5726"/>
    <n v="858.9"/>
    <n v="114.52"/>
    <n v="6470.3799999999992"/>
  </r>
  <r>
    <s v="29th June 2017"/>
    <x v="12"/>
    <s v="ADOMANTRA"/>
    <s v="Adomantra-0211"/>
    <n v="31685.95"/>
    <n v="27553"/>
    <n v="4132.95"/>
    <n v="551.06000000000006"/>
    <n v="31134.89"/>
  </r>
  <r>
    <s v="29th June 2017"/>
    <x v="12"/>
    <s v="ADOMANTRA"/>
    <s v="Adomantra-0212"/>
    <n v="204700"/>
    <n v="178000"/>
    <n v="26700"/>
    <n v="3560"/>
    <n v="201140"/>
  </r>
  <r>
    <s v="29th June 2017"/>
    <x v="12"/>
    <s v="ADOMANTRA"/>
    <s v="Adomantra-0213"/>
    <n v="158125"/>
    <n v="137500"/>
    <n v="20625"/>
    <n v="2750"/>
    <n v="155375"/>
  </r>
  <r>
    <s v="29th June 2017"/>
    <x v="12"/>
    <s v="ADOMANTRA"/>
    <s v="Adomantra-0214"/>
    <n v="113484.3"/>
    <n v="98682"/>
    <n v="14802.3"/>
    <n v="1973.64"/>
    <n v="111510.6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7" firstHeaderRow="1" firstDataRow="1" firstDataCol="1"/>
  <pivotFields count="9">
    <pivotField showAll="0"/>
    <pivotField axis="axisRow" showAll="0">
      <items count="14">
        <item x="1"/>
        <item x="2"/>
        <item x="3"/>
        <item x="4"/>
        <item x="5"/>
        <item x="6"/>
        <item x="7"/>
        <item x="0"/>
        <item x="8"/>
        <item x="9"/>
        <item x="10"/>
        <item x="11"/>
        <item x="12"/>
        <item t="default"/>
      </items>
    </pivotField>
    <pivotField showAll="0"/>
    <pivotField showAll="0"/>
    <pivotField dataField="1" numFmtId="1" showAll="0"/>
    <pivotField numFmtId="1" showAll="0"/>
    <pivotField showAll="0"/>
    <pivotField showAll="0"/>
    <pivotField numFmtId="1" showAll="0"/>
  </pivotFields>
  <rowFields count="1">
    <field x="1"/>
  </rowFields>
  <rowItems count="14">
    <i>
      <x/>
    </i>
    <i>
      <x v="1"/>
    </i>
    <i>
      <x v="2"/>
    </i>
    <i>
      <x v="3"/>
    </i>
    <i>
      <x v="4"/>
    </i>
    <i>
      <x v="5"/>
    </i>
    <i>
      <x v="6"/>
    </i>
    <i>
      <x v="7"/>
    </i>
    <i>
      <x v="8"/>
    </i>
    <i>
      <x v="9"/>
    </i>
    <i>
      <x v="10"/>
    </i>
    <i>
      <x v="11"/>
    </i>
    <i>
      <x v="12"/>
    </i>
    <i t="grand">
      <x/>
    </i>
  </rowItems>
  <colItems count="1">
    <i/>
  </colItems>
  <dataFields count="1">
    <dataField name="Sum of Final Amount" fld="4" baseField="0" baseItem="0"/>
  </dataFields>
  <formats count="1">
    <format dxfId="0">
      <pivotArea collapsedLevelsAreSubtotals="1"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43.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4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4.bin"/></Relationships>
</file>

<file path=xl/worksheets/_rels/sheet52.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53.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7"/>
  <sheetViews>
    <sheetView workbookViewId="0">
      <selection activeCell="B21" sqref="B21"/>
    </sheetView>
  </sheetViews>
  <sheetFormatPr defaultRowHeight="15" x14ac:dyDescent="0.25"/>
  <cols>
    <col min="1" max="1" width="13.140625" bestFit="1" customWidth="1"/>
    <col min="2" max="2" width="19.7109375" bestFit="1" customWidth="1"/>
  </cols>
  <sheetData>
    <row r="3" spans="1:2" x14ac:dyDescent="0.25">
      <c r="A3" s="166" t="s">
        <v>242</v>
      </c>
      <c r="B3" t="s">
        <v>244</v>
      </c>
    </row>
    <row r="4" spans="1:2" x14ac:dyDescent="0.25">
      <c r="A4" s="63" t="s">
        <v>53</v>
      </c>
      <c r="B4" s="81">
        <v>117279.3</v>
      </c>
    </row>
    <row r="5" spans="1:2" x14ac:dyDescent="0.25">
      <c r="A5" s="63" t="s">
        <v>99</v>
      </c>
      <c r="B5" s="81">
        <v>295732.84999999998</v>
      </c>
    </row>
    <row r="6" spans="1:2" x14ac:dyDescent="0.25">
      <c r="A6" s="63" t="s">
        <v>54</v>
      </c>
      <c r="B6" s="81">
        <v>3795</v>
      </c>
    </row>
    <row r="7" spans="1:2" x14ac:dyDescent="0.25">
      <c r="A7" s="63" t="s">
        <v>59</v>
      </c>
      <c r="B7" s="81">
        <v>64648.4</v>
      </c>
    </row>
    <row r="8" spans="1:2" x14ac:dyDescent="0.25">
      <c r="A8" s="63" t="s">
        <v>60</v>
      </c>
      <c r="B8" s="81">
        <v>3044.05</v>
      </c>
    </row>
    <row r="9" spans="1:2" x14ac:dyDescent="0.25">
      <c r="A9" s="63" t="s">
        <v>62</v>
      </c>
      <c r="B9" s="81">
        <v>88555.75</v>
      </c>
    </row>
    <row r="10" spans="1:2" x14ac:dyDescent="0.25">
      <c r="A10" s="63" t="s">
        <v>63</v>
      </c>
      <c r="B10" s="81">
        <v>434978.3</v>
      </c>
    </row>
    <row r="11" spans="1:2" x14ac:dyDescent="0.25">
      <c r="A11" s="63" t="s">
        <v>66</v>
      </c>
      <c r="B11" s="81">
        <v>2003848.4</v>
      </c>
    </row>
    <row r="12" spans="1:2" x14ac:dyDescent="0.25">
      <c r="A12" s="63" t="s">
        <v>73</v>
      </c>
      <c r="B12" s="81">
        <v>1775022.4</v>
      </c>
    </row>
    <row r="13" spans="1:2" x14ac:dyDescent="0.25">
      <c r="A13" s="63" t="s">
        <v>76</v>
      </c>
      <c r="B13" s="81">
        <v>2342507.35</v>
      </c>
    </row>
    <row r="14" spans="1:2" x14ac:dyDescent="0.25">
      <c r="A14" s="63" t="s">
        <v>208</v>
      </c>
      <c r="B14" s="81">
        <v>2661565.8299999996</v>
      </c>
    </row>
    <row r="15" spans="1:2" x14ac:dyDescent="0.25">
      <c r="A15" s="63" t="s">
        <v>264</v>
      </c>
      <c r="B15" s="81">
        <v>986654.28750000009</v>
      </c>
    </row>
    <row r="16" spans="1:2" x14ac:dyDescent="0.25">
      <c r="A16" s="63" t="s">
        <v>293</v>
      </c>
      <c r="B16" s="81">
        <v>696157.10000000009</v>
      </c>
    </row>
    <row r="17" spans="1:2" x14ac:dyDescent="0.25">
      <c r="A17" s="63" t="s">
        <v>243</v>
      </c>
      <c r="B17" s="154">
        <v>11473789.017499998</v>
      </c>
    </row>
  </sheetData>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4"/>
  <sheetViews>
    <sheetView workbookViewId="0">
      <selection activeCell="A2" sqref="A2:I125"/>
    </sheetView>
  </sheetViews>
  <sheetFormatPr defaultColWidth="9.140625" defaultRowHeight="12.75" x14ac:dyDescent="0.2"/>
  <cols>
    <col min="1" max="1" width="14.5703125" style="117" bestFit="1" customWidth="1"/>
    <col min="2" max="2" width="12.5703125" style="129" bestFit="1" customWidth="1"/>
    <col min="3" max="3" width="27" style="117" bestFit="1" customWidth="1"/>
    <col min="4" max="4" width="50.7109375" style="117" bestFit="1" customWidth="1"/>
    <col min="5" max="5" width="13.7109375" style="120" bestFit="1" customWidth="1"/>
    <col min="6" max="6" width="12.28515625" style="120" bestFit="1" customWidth="1"/>
    <col min="7" max="7" width="11.42578125" style="120" bestFit="1" customWidth="1"/>
    <col min="8" max="8" width="9.28515625" style="120" bestFit="1" customWidth="1"/>
    <col min="9" max="9" width="15.5703125" style="120" bestFit="1" customWidth="1"/>
    <col min="10" max="16384" width="9.140625" style="117"/>
  </cols>
  <sheetData>
    <row r="1" spans="1:11" x14ac:dyDescent="0.2">
      <c r="A1" s="114" t="s">
        <v>22</v>
      </c>
      <c r="B1" s="115" t="s">
        <v>51</v>
      </c>
      <c r="C1" s="114" t="s">
        <v>52</v>
      </c>
      <c r="D1" s="114" t="s">
        <v>26</v>
      </c>
      <c r="E1" s="116" t="s">
        <v>27</v>
      </c>
      <c r="F1" s="116" t="s">
        <v>28</v>
      </c>
      <c r="G1" s="116" t="s">
        <v>29</v>
      </c>
      <c r="H1" s="116" t="s">
        <v>32</v>
      </c>
      <c r="I1" s="116" t="s">
        <v>19</v>
      </c>
    </row>
    <row r="2" spans="1:11" x14ac:dyDescent="0.2">
      <c r="A2" s="57" t="s">
        <v>88</v>
      </c>
      <c r="B2" s="119" t="s">
        <v>66</v>
      </c>
      <c r="C2" s="12" t="s">
        <v>6</v>
      </c>
      <c r="D2" s="53" t="s">
        <v>87</v>
      </c>
      <c r="E2" s="11">
        <f>F2+G2</f>
        <v>119244.65</v>
      </c>
      <c r="F2" s="16">
        <v>103691</v>
      </c>
      <c r="G2" s="11">
        <f>F2*15%</f>
        <v>15553.65</v>
      </c>
      <c r="H2" s="38">
        <f>F2*2%</f>
        <v>2073.8200000000002</v>
      </c>
      <c r="I2" s="38">
        <f>E2-H2</f>
        <v>117170.82999999999</v>
      </c>
    </row>
    <row r="3" spans="1:11" x14ac:dyDescent="0.2">
      <c r="A3" s="57" t="s">
        <v>88</v>
      </c>
      <c r="B3" s="119" t="s">
        <v>66</v>
      </c>
      <c r="C3" s="12" t="s">
        <v>91</v>
      </c>
      <c r="D3" s="53" t="s">
        <v>89</v>
      </c>
      <c r="E3" s="11">
        <f t="shared" ref="E3:E66" si="0">F3+G3</f>
        <v>473597.6</v>
      </c>
      <c r="F3" s="16">
        <v>411824</v>
      </c>
      <c r="G3" s="11">
        <f t="shared" ref="G3:G36" si="1">F3*15%</f>
        <v>61773.599999999999</v>
      </c>
      <c r="H3" s="38">
        <f t="shared" ref="H3:H66" si="2">F3*2%</f>
        <v>8236.48</v>
      </c>
      <c r="I3" s="38">
        <f t="shared" ref="I3:I66" si="3">E3-H3</f>
        <v>465361.12</v>
      </c>
    </row>
    <row r="4" spans="1:11" x14ac:dyDescent="0.2">
      <c r="A4" s="57"/>
      <c r="B4" s="119" t="s">
        <v>53</v>
      </c>
      <c r="C4" s="12" t="s">
        <v>3</v>
      </c>
      <c r="D4" s="11" t="s">
        <v>85</v>
      </c>
      <c r="E4" s="11">
        <f t="shared" si="0"/>
        <v>117279.3</v>
      </c>
      <c r="F4" s="11">
        <v>101982</v>
      </c>
      <c r="G4" s="11">
        <f t="shared" si="1"/>
        <v>15297.3</v>
      </c>
      <c r="H4" s="38">
        <f t="shared" si="2"/>
        <v>2039.64</v>
      </c>
      <c r="I4" s="38">
        <f t="shared" si="3"/>
        <v>115239.66</v>
      </c>
      <c r="K4" s="120"/>
    </row>
    <row r="5" spans="1:11" x14ac:dyDescent="0.2">
      <c r="A5" s="12"/>
      <c r="B5" s="119" t="s">
        <v>99</v>
      </c>
      <c r="C5" s="12" t="s">
        <v>3</v>
      </c>
      <c r="D5" s="11" t="s">
        <v>86</v>
      </c>
      <c r="E5" s="11">
        <f t="shared" si="0"/>
        <v>295732.84999999998</v>
      </c>
      <c r="F5" s="11">
        <v>257159</v>
      </c>
      <c r="G5" s="11">
        <f t="shared" si="1"/>
        <v>38573.85</v>
      </c>
      <c r="H5" s="38">
        <f t="shared" si="2"/>
        <v>5143.18</v>
      </c>
      <c r="I5" s="38">
        <f t="shared" si="3"/>
        <v>290589.67</v>
      </c>
    </row>
    <row r="6" spans="1:11" x14ac:dyDescent="0.2">
      <c r="A6" s="12"/>
      <c r="B6" s="119" t="s">
        <v>54</v>
      </c>
      <c r="C6" s="12" t="s">
        <v>3</v>
      </c>
      <c r="D6" s="11" t="s">
        <v>79</v>
      </c>
      <c r="E6" s="11">
        <f t="shared" si="0"/>
        <v>3795</v>
      </c>
      <c r="F6" s="11">
        <v>3300</v>
      </c>
      <c r="G6" s="11">
        <f t="shared" si="1"/>
        <v>495</v>
      </c>
      <c r="H6" s="38">
        <f t="shared" si="2"/>
        <v>66</v>
      </c>
      <c r="I6" s="38">
        <f t="shared" si="3"/>
        <v>3729</v>
      </c>
    </row>
    <row r="7" spans="1:11" x14ac:dyDescent="0.2">
      <c r="A7" s="12"/>
      <c r="B7" s="119" t="s">
        <v>59</v>
      </c>
      <c r="C7" s="12" t="s">
        <v>3</v>
      </c>
      <c r="D7" s="135" t="s">
        <v>80</v>
      </c>
      <c r="E7" s="11">
        <f t="shared" si="0"/>
        <v>64648.4</v>
      </c>
      <c r="F7" s="135">
        <v>56216</v>
      </c>
      <c r="G7" s="11">
        <f t="shared" si="1"/>
        <v>8432.4</v>
      </c>
      <c r="H7" s="38">
        <f t="shared" si="2"/>
        <v>1124.32</v>
      </c>
      <c r="I7" s="38">
        <f t="shared" si="3"/>
        <v>63524.08</v>
      </c>
    </row>
    <row r="8" spans="1:11" x14ac:dyDescent="0.2">
      <c r="A8" s="12"/>
      <c r="B8" s="119" t="s">
        <v>60</v>
      </c>
      <c r="C8" s="12" t="s">
        <v>3</v>
      </c>
      <c r="D8" s="11" t="s">
        <v>81</v>
      </c>
      <c r="E8" s="11">
        <f t="shared" si="0"/>
        <v>3044.05</v>
      </c>
      <c r="F8" s="11">
        <v>2647</v>
      </c>
      <c r="G8" s="11">
        <f t="shared" si="1"/>
        <v>397.05</v>
      </c>
      <c r="H8" s="38">
        <f t="shared" si="2"/>
        <v>52.94</v>
      </c>
      <c r="I8" s="38">
        <f t="shared" si="3"/>
        <v>2991.11</v>
      </c>
    </row>
    <row r="9" spans="1:11" x14ac:dyDescent="0.2">
      <c r="A9" s="12"/>
      <c r="B9" s="119" t="s">
        <v>62</v>
      </c>
      <c r="C9" s="12" t="s">
        <v>3</v>
      </c>
      <c r="D9" s="11" t="s">
        <v>82</v>
      </c>
      <c r="E9" s="11">
        <f t="shared" si="0"/>
        <v>88555.75</v>
      </c>
      <c r="F9" s="11">
        <v>77005</v>
      </c>
      <c r="G9" s="11">
        <f t="shared" si="1"/>
        <v>11550.75</v>
      </c>
      <c r="H9" s="38">
        <f t="shared" si="2"/>
        <v>1540.1000000000001</v>
      </c>
      <c r="I9" s="38">
        <f t="shared" si="3"/>
        <v>87015.65</v>
      </c>
    </row>
    <row r="10" spans="1:11" x14ac:dyDescent="0.2">
      <c r="A10" s="12"/>
      <c r="B10" s="119" t="s">
        <v>63</v>
      </c>
      <c r="C10" s="12" t="s">
        <v>3</v>
      </c>
      <c r="D10" s="11" t="s">
        <v>83</v>
      </c>
      <c r="E10" s="11">
        <f t="shared" si="0"/>
        <v>180837.5</v>
      </c>
      <c r="F10" s="11">
        <v>157250</v>
      </c>
      <c r="G10" s="11">
        <f t="shared" si="1"/>
        <v>23587.5</v>
      </c>
      <c r="H10" s="38">
        <f t="shared" si="2"/>
        <v>3145</v>
      </c>
      <c r="I10" s="38">
        <f t="shared" si="3"/>
        <v>177692.5</v>
      </c>
    </row>
    <row r="11" spans="1:11" x14ac:dyDescent="0.2">
      <c r="A11" s="12"/>
      <c r="B11" s="119" t="s">
        <v>66</v>
      </c>
      <c r="C11" s="12" t="s">
        <v>3</v>
      </c>
      <c r="D11" s="11" t="s">
        <v>84</v>
      </c>
      <c r="E11" s="11">
        <f t="shared" si="0"/>
        <v>268299.59999999998</v>
      </c>
      <c r="F11" s="11">
        <v>233304</v>
      </c>
      <c r="G11" s="11">
        <f t="shared" si="1"/>
        <v>34995.599999999999</v>
      </c>
      <c r="H11" s="38">
        <f t="shared" si="2"/>
        <v>4666.08</v>
      </c>
      <c r="I11" s="38">
        <f t="shared" si="3"/>
        <v>263633.51999999996</v>
      </c>
    </row>
    <row r="12" spans="1:11" x14ac:dyDescent="0.2">
      <c r="A12" s="10" t="s">
        <v>90</v>
      </c>
      <c r="B12" s="119" t="s">
        <v>73</v>
      </c>
      <c r="C12" s="12" t="s">
        <v>3</v>
      </c>
      <c r="D12" s="10" t="s">
        <v>92</v>
      </c>
      <c r="E12" s="11">
        <f t="shared" si="0"/>
        <v>198444</v>
      </c>
      <c r="F12" s="16">
        <v>172560</v>
      </c>
      <c r="G12" s="11">
        <f t="shared" si="1"/>
        <v>25884</v>
      </c>
      <c r="H12" s="38">
        <f t="shared" si="2"/>
        <v>3451.2000000000003</v>
      </c>
      <c r="I12" s="38">
        <f t="shared" si="3"/>
        <v>194992.8</v>
      </c>
    </row>
    <row r="13" spans="1:11" x14ac:dyDescent="0.2">
      <c r="A13" s="10" t="s">
        <v>90</v>
      </c>
      <c r="B13" s="119" t="s">
        <v>66</v>
      </c>
      <c r="C13" s="12" t="s">
        <v>3</v>
      </c>
      <c r="D13" s="10" t="s">
        <v>93</v>
      </c>
      <c r="E13" s="11">
        <f t="shared" si="0"/>
        <v>64198.75</v>
      </c>
      <c r="F13" s="16">
        <v>55825</v>
      </c>
      <c r="G13" s="11">
        <f t="shared" si="1"/>
        <v>8373.75</v>
      </c>
      <c r="H13" s="38">
        <f t="shared" si="2"/>
        <v>1116.5</v>
      </c>
      <c r="I13" s="38">
        <f t="shared" si="3"/>
        <v>63082.25</v>
      </c>
    </row>
    <row r="14" spans="1:11" x14ac:dyDescent="0.2">
      <c r="A14" s="10" t="s">
        <v>90</v>
      </c>
      <c r="B14" s="119" t="s">
        <v>73</v>
      </c>
      <c r="C14" s="12" t="s">
        <v>3</v>
      </c>
      <c r="D14" s="10" t="s">
        <v>95</v>
      </c>
      <c r="E14" s="11">
        <f t="shared" si="0"/>
        <v>12713.25</v>
      </c>
      <c r="F14" s="16">
        <v>11055</v>
      </c>
      <c r="G14" s="11">
        <f t="shared" si="1"/>
        <v>1658.25</v>
      </c>
      <c r="H14" s="38">
        <f t="shared" si="2"/>
        <v>221.1</v>
      </c>
      <c r="I14" s="38">
        <f t="shared" si="3"/>
        <v>12492.15</v>
      </c>
    </row>
    <row r="15" spans="1:11" x14ac:dyDescent="0.2">
      <c r="A15" s="10" t="s">
        <v>90</v>
      </c>
      <c r="B15" s="119" t="s">
        <v>76</v>
      </c>
      <c r="C15" s="12" t="s">
        <v>3</v>
      </c>
      <c r="D15" s="10" t="s">
        <v>96</v>
      </c>
      <c r="E15" s="11">
        <f t="shared" si="0"/>
        <v>59570</v>
      </c>
      <c r="F15" s="16">
        <v>51800</v>
      </c>
      <c r="G15" s="11">
        <f t="shared" si="1"/>
        <v>7770</v>
      </c>
      <c r="H15" s="38">
        <f t="shared" si="2"/>
        <v>1036</v>
      </c>
      <c r="I15" s="38">
        <f t="shared" si="3"/>
        <v>58534</v>
      </c>
    </row>
    <row r="16" spans="1:11" x14ac:dyDescent="0.2">
      <c r="A16" s="10" t="s">
        <v>90</v>
      </c>
      <c r="B16" s="119" t="s">
        <v>66</v>
      </c>
      <c r="C16" s="12" t="s">
        <v>3</v>
      </c>
      <c r="D16" s="10" t="s">
        <v>98</v>
      </c>
      <c r="E16" s="11">
        <f t="shared" si="0"/>
        <v>474487.7</v>
      </c>
      <c r="F16" s="16">
        <v>412598</v>
      </c>
      <c r="G16" s="11">
        <f t="shared" si="1"/>
        <v>61889.7</v>
      </c>
      <c r="H16" s="38">
        <f t="shared" si="2"/>
        <v>8251.9600000000009</v>
      </c>
      <c r="I16" s="38">
        <f t="shared" si="3"/>
        <v>466235.74</v>
      </c>
    </row>
    <row r="17" spans="1:9" x14ac:dyDescent="0.2">
      <c r="A17" s="10" t="s">
        <v>90</v>
      </c>
      <c r="B17" s="119" t="s">
        <v>76</v>
      </c>
      <c r="C17" s="12" t="s">
        <v>65</v>
      </c>
      <c r="D17" s="16" t="s">
        <v>100</v>
      </c>
      <c r="E17" s="11">
        <f t="shared" si="0"/>
        <v>68975.850000000006</v>
      </c>
      <c r="F17" s="16">
        <v>59979</v>
      </c>
      <c r="G17" s="11">
        <f t="shared" si="1"/>
        <v>8996.85</v>
      </c>
      <c r="H17" s="38">
        <f t="shared" si="2"/>
        <v>1199.58</v>
      </c>
      <c r="I17" s="38">
        <f t="shared" si="3"/>
        <v>67776.27</v>
      </c>
    </row>
    <row r="18" spans="1:9" x14ac:dyDescent="0.2">
      <c r="A18" s="12" t="s">
        <v>114</v>
      </c>
      <c r="B18" s="119" t="s">
        <v>73</v>
      </c>
      <c r="C18" s="12" t="s">
        <v>115</v>
      </c>
      <c r="D18" s="14" t="s">
        <v>102</v>
      </c>
      <c r="E18" s="11">
        <f t="shared" si="0"/>
        <v>6077.75</v>
      </c>
      <c r="F18" s="16">
        <v>5285</v>
      </c>
      <c r="G18" s="11">
        <f t="shared" si="1"/>
        <v>792.75</v>
      </c>
      <c r="H18" s="38">
        <f t="shared" si="2"/>
        <v>105.7</v>
      </c>
      <c r="I18" s="38">
        <f t="shared" si="3"/>
        <v>5972.05</v>
      </c>
    </row>
    <row r="19" spans="1:9" x14ac:dyDescent="0.2">
      <c r="A19" s="12" t="s">
        <v>114</v>
      </c>
      <c r="B19" s="119" t="s">
        <v>73</v>
      </c>
      <c r="C19" s="12" t="s">
        <v>115</v>
      </c>
      <c r="D19" s="14" t="s">
        <v>105</v>
      </c>
      <c r="E19" s="11">
        <f t="shared" si="0"/>
        <v>1521.45</v>
      </c>
      <c r="F19" s="16">
        <v>1323</v>
      </c>
      <c r="G19" s="11">
        <f t="shared" si="1"/>
        <v>198.45</v>
      </c>
      <c r="H19" s="38">
        <f t="shared" si="2"/>
        <v>26.46</v>
      </c>
      <c r="I19" s="38">
        <f t="shared" si="3"/>
        <v>1494.99</v>
      </c>
    </row>
    <row r="20" spans="1:9" x14ac:dyDescent="0.2">
      <c r="A20" s="12" t="s">
        <v>114</v>
      </c>
      <c r="B20" s="119" t="s">
        <v>66</v>
      </c>
      <c r="C20" s="12" t="s">
        <v>115</v>
      </c>
      <c r="D20" s="14" t="s">
        <v>107</v>
      </c>
      <c r="E20" s="11">
        <f t="shared" si="0"/>
        <v>13113.45</v>
      </c>
      <c r="F20" s="16">
        <v>11403</v>
      </c>
      <c r="G20" s="11">
        <f t="shared" si="1"/>
        <v>1710.45</v>
      </c>
      <c r="H20" s="38">
        <f t="shared" si="2"/>
        <v>228.06</v>
      </c>
      <c r="I20" s="38">
        <f t="shared" si="3"/>
        <v>12885.390000000001</v>
      </c>
    </row>
    <row r="21" spans="1:9" x14ac:dyDescent="0.2">
      <c r="A21" s="12" t="s">
        <v>114</v>
      </c>
      <c r="B21" s="119" t="s">
        <v>66</v>
      </c>
      <c r="C21" s="12" t="s">
        <v>115</v>
      </c>
      <c r="D21" s="14" t="s">
        <v>110</v>
      </c>
      <c r="E21" s="11">
        <f t="shared" si="0"/>
        <v>2651.9</v>
      </c>
      <c r="F21" s="16">
        <v>2306</v>
      </c>
      <c r="G21" s="11">
        <f t="shared" si="1"/>
        <v>345.9</v>
      </c>
      <c r="H21" s="38">
        <f t="shared" si="2"/>
        <v>46.12</v>
      </c>
      <c r="I21" s="38">
        <f t="shared" si="3"/>
        <v>2605.7800000000002</v>
      </c>
    </row>
    <row r="22" spans="1:9" x14ac:dyDescent="0.2">
      <c r="A22" s="12" t="s">
        <v>114</v>
      </c>
      <c r="B22" s="119" t="s">
        <v>66</v>
      </c>
      <c r="C22" s="12" t="s">
        <v>115</v>
      </c>
      <c r="D22" s="131" t="s">
        <v>112</v>
      </c>
      <c r="E22" s="11">
        <f t="shared" si="0"/>
        <v>2257.4499999999998</v>
      </c>
      <c r="F22" s="16">
        <v>1963</v>
      </c>
      <c r="G22" s="11">
        <f t="shared" si="1"/>
        <v>294.45</v>
      </c>
      <c r="H22" s="38">
        <f t="shared" si="2"/>
        <v>39.26</v>
      </c>
      <c r="I22" s="38">
        <f t="shared" si="3"/>
        <v>2218.1899999999996</v>
      </c>
    </row>
    <row r="23" spans="1:9" x14ac:dyDescent="0.2">
      <c r="A23" s="12" t="s">
        <v>114</v>
      </c>
      <c r="B23" s="119" t="s">
        <v>73</v>
      </c>
      <c r="C23" s="12" t="s">
        <v>61</v>
      </c>
      <c r="D23" s="53" t="s">
        <v>116</v>
      </c>
      <c r="E23" s="11">
        <f t="shared" si="0"/>
        <v>17721.5</v>
      </c>
      <c r="F23" s="16">
        <v>15410</v>
      </c>
      <c r="G23" s="11">
        <f t="shared" si="1"/>
        <v>2311.5</v>
      </c>
      <c r="H23" s="38">
        <f t="shared" si="2"/>
        <v>308.2</v>
      </c>
      <c r="I23" s="38">
        <f t="shared" si="3"/>
        <v>17413.3</v>
      </c>
    </row>
    <row r="24" spans="1:9" x14ac:dyDescent="0.2">
      <c r="A24" s="12" t="s">
        <v>114</v>
      </c>
      <c r="B24" s="119" t="s">
        <v>76</v>
      </c>
      <c r="C24" s="12" t="s">
        <v>119</v>
      </c>
      <c r="D24" s="62" t="s">
        <v>117</v>
      </c>
      <c r="E24" s="11">
        <f t="shared" si="0"/>
        <v>31050</v>
      </c>
      <c r="F24" s="38">
        <v>27000</v>
      </c>
      <c r="G24" s="11">
        <f t="shared" si="1"/>
        <v>4050</v>
      </c>
      <c r="H24" s="38">
        <f t="shared" si="2"/>
        <v>540</v>
      </c>
      <c r="I24" s="38">
        <f t="shared" si="3"/>
        <v>30510</v>
      </c>
    </row>
    <row r="25" spans="1:9" x14ac:dyDescent="0.2">
      <c r="A25" s="12" t="s">
        <v>114</v>
      </c>
      <c r="B25" s="119" t="s">
        <v>73</v>
      </c>
      <c r="C25" s="12" t="s">
        <v>16</v>
      </c>
      <c r="D25" s="53" t="s">
        <v>120</v>
      </c>
      <c r="E25" s="11">
        <f t="shared" si="0"/>
        <v>92000</v>
      </c>
      <c r="F25" s="16">
        <v>80000</v>
      </c>
      <c r="G25" s="11">
        <f t="shared" si="1"/>
        <v>12000</v>
      </c>
      <c r="H25" s="38">
        <f t="shared" si="2"/>
        <v>1600</v>
      </c>
      <c r="I25" s="38">
        <f t="shared" si="3"/>
        <v>90400</v>
      </c>
    </row>
    <row r="26" spans="1:9" x14ac:dyDescent="0.2">
      <c r="A26" s="12" t="s">
        <v>114</v>
      </c>
      <c r="B26" s="119" t="s">
        <v>73</v>
      </c>
      <c r="C26" s="12" t="s">
        <v>65</v>
      </c>
      <c r="D26" s="16" t="s">
        <v>122</v>
      </c>
      <c r="E26" s="11">
        <f t="shared" si="0"/>
        <v>8043.1</v>
      </c>
      <c r="F26" s="16">
        <v>6994</v>
      </c>
      <c r="G26" s="11">
        <f t="shared" si="1"/>
        <v>1049.0999999999999</v>
      </c>
      <c r="H26" s="38">
        <f t="shared" si="2"/>
        <v>139.88</v>
      </c>
      <c r="I26" s="38">
        <f t="shared" si="3"/>
        <v>7903.22</v>
      </c>
    </row>
    <row r="27" spans="1:9" x14ac:dyDescent="0.2">
      <c r="A27" s="12" t="s">
        <v>114</v>
      </c>
      <c r="B27" s="119" t="s">
        <v>73</v>
      </c>
      <c r="C27" s="12" t="s">
        <v>65</v>
      </c>
      <c r="D27" s="16" t="s">
        <v>124</v>
      </c>
      <c r="E27" s="11">
        <f t="shared" si="0"/>
        <v>21427.95</v>
      </c>
      <c r="F27" s="16">
        <v>18633</v>
      </c>
      <c r="G27" s="11">
        <f t="shared" si="1"/>
        <v>2794.95</v>
      </c>
      <c r="H27" s="38">
        <f t="shared" si="2"/>
        <v>372.66</v>
      </c>
      <c r="I27" s="38">
        <f t="shared" si="3"/>
        <v>21055.29</v>
      </c>
    </row>
    <row r="28" spans="1:9" x14ac:dyDescent="0.2">
      <c r="A28" s="12" t="s">
        <v>114</v>
      </c>
      <c r="B28" s="119" t="s">
        <v>76</v>
      </c>
      <c r="C28" s="12" t="s">
        <v>65</v>
      </c>
      <c r="D28" s="16" t="s">
        <v>126</v>
      </c>
      <c r="E28" s="11">
        <f t="shared" si="0"/>
        <v>31311.05</v>
      </c>
      <c r="F28" s="16">
        <v>27227</v>
      </c>
      <c r="G28" s="11">
        <f t="shared" si="1"/>
        <v>4084.0499999999997</v>
      </c>
      <c r="H28" s="38">
        <f t="shared" si="2"/>
        <v>544.54</v>
      </c>
      <c r="I28" s="38">
        <f t="shared" si="3"/>
        <v>30766.51</v>
      </c>
    </row>
    <row r="29" spans="1:9" x14ac:dyDescent="0.2">
      <c r="A29" s="12" t="s">
        <v>114</v>
      </c>
      <c r="B29" s="119" t="s">
        <v>76</v>
      </c>
      <c r="C29" s="12" t="s">
        <v>65</v>
      </c>
      <c r="D29" s="16" t="s">
        <v>128</v>
      </c>
      <c r="E29" s="11">
        <f t="shared" si="0"/>
        <v>10753.65</v>
      </c>
      <c r="F29" s="16">
        <v>9351</v>
      </c>
      <c r="G29" s="11">
        <f t="shared" si="1"/>
        <v>1402.6499999999999</v>
      </c>
      <c r="H29" s="38">
        <f t="shared" si="2"/>
        <v>187.02</v>
      </c>
      <c r="I29" s="38">
        <f t="shared" si="3"/>
        <v>10566.63</v>
      </c>
    </row>
    <row r="30" spans="1:9" x14ac:dyDescent="0.2">
      <c r="A30" s="12" t="s">
        <v>114</v>
      </c>
      <c r="B30" s="119" t="s">
        <v>76</v>
      </c>
      <c r="C30" s="12" t="s">
        <v>3</v>
      </c>
      <c r="D30" s="11" t="s">
        <v>129</v>
      </c>
      <c r="E30" s="11">
        <f t="shared" si="0"/>
        <v>377898.05</v>
      </c>
      <c r="F30" s="16">
        <v>328607</v>
      </c>
      <c r="G30" s="11">
        <f t="shared" si="1"/>
        <v>49291.049999999996</v>
      </c>
      <c r="H30" s="38">
        <f t="shared" si="2"/>
        <v>6572.14</v>
      </c>
      <c r="I30" s="38">
        <f t="shared" si="3"/>
        <v>371325.91</v>
      </c>
    </row>
    <row r="31" spans="1:9" x14ac:dyDescent="0.2">
      <c r="A31" s="12" t="s">
        <v>131</v>
      </c>
      <c r="B31" s="119" t="s">
        <v>73</v>
      </c>
      <c r="C31" s="12" t="s">
        <v>132</v>
      </c>
      <c r="D31" s="53" t="s">
        <v>130</v>
      </c>
      <c r="E31" s="11">
        <f t="shared" si="0"/>
        <v>69000</v>
      </c>
      <c r="F31" s="16">
        <v>60000</v>
      </c>
      <c r="G31" s="11">
        <f t="shared" si="1"/>
        <v>9000</v>
      </c>
      <c r="H31" s="38">
        <f t="shared" si="2"/>
        <v>1200</v>
      </c>
      <c r="I31" s="38">
        <f t="shared" si="3"/>
        <v>67800</v>
      </c>
    </row>
    <row r="32" spans="1:9" x14ac:dyDescent="0.2">
      <c r="A32" s="12" t="s">
        <v>131</v>
      </c>
      <c r="B32" s="119" t="s">
        <v>63</v>
      </c>
      <c r="C32" s="12" t="s">
        <v>135</v>
      </c>
      <c r="D32" s="12" t="s">
        <v>133</v>
      </c>
      <c r="E32" s="11">
        <f t="shared" si="0"/>
        <v>251242.8</v>
      </c>
      <c r="F32" s="38">
        <v>218472</v>
      </c>
      <c r="G32" s="11">
        <f t="shared" si="1"/>
        <v>32770.799999999996</v>
      </c>
      <c r="H32" s="38">
        <f t="shared" si="2"/>
        <v>4369.4400000000005</v>
      </c>
      <c r="I32" s="38">
        <f t="shared" si="3"/>
        <v>246873.36</v>
      </c>
    </row>
    <row r="33" spans="1:9" x14ac:dyDescent="0.2">
      <c r="A33" s="12" t="s">
        <v>131</v>
      </c>
      <c r="B33" s="119" t="s">
        <v>66</v>
      </c>
      <c r="C33" s="12" t="s">
        <v>135</v>
      </c>
      <c r="D33" s="38" t="s">
        <v>134</v>
      </c>
      <c r="E33" s="11">
        <f t="shared" si="0"/>
        <v>209040.1</v>
      </c>
      <c r="F33" s="38">
        <v>181774</v>
      </c>
      <c r="G33" s="11">
        <f t="shared" si="1"/>
        <v>27266.1</v>
      </c>
      <c r="H33" s="38">
        <f t="shared" si="2"/>
        <v>3635.48</v>
      </c>
      <c r="I33" s="38">
        <f t="shared" si="3"/>
        <v>205404.62</v>
      </c>
    </row>
    <row r="34" spans="1:9" x14ac:dyDescent="0.2">
      <c r="A34" s="12" t="s">
        <v>139</v>
      </c>
      <c r="B34" s="119" t="s">
        <v>73</v>
      </c>
      <c r="C34" s="12" t="s">
        <v>144</v>
      </c>
      <c r="D34" s="53" t="s">
        <v>140</v>
      </c>
      <c r="E34" s="11">
        <f t="shared" si="0"/>
        <v>32116.05</v>
      </c>
      <c r="F34" s="16">
        <v>27927</v>
      </c>
      <c r="G34" s="11">
        <f t="shared" si="1"/>
        <v>4189.05</v>
      </c>
      <c r="H34" s="38">
        <f t="shared" si="2"/>
        <v>558.54</v>
      </c>
      <c r="I34" s="38">
        <f t="shared" si="3"/>
        <v>31557.51</v>
      </c>
    </row>
    <row r="35" spans="1:9" x14ac:dyDescent="0.2">
      <c r="A35" s="12" t="s">
        <v>143</v>
      </c>
      <c r="B35" s="119" t="s">
        <v>73</v>
      </c>
      <c r="C35" s="12" t="s">
        <v>147</v>
      </c>
      <c r="D35" s="62" t="s">
        <v>145</v>
      </c>
      <c r="E35" s="11">
        <f t="shared" si="0"/>
        <v>26692.65</v>
      </c>
      <c r="F35" s="38">
        <v>23211</v>
      </c>
      <c r="G35" s="11">
        <f t="shared" si="1"/>
        <v>3481.65</v>
      </c>
      <c r="H35" s="38">
        <f t="shared" si="2"/>
        <v>464.22</v>
      </c>
      <c r="I35" s="38">
        <f t="shared" si="3"/>
        <v>26228.43</v>
      </c>
    </row>
    <row r="36" spans="1:9" x14ac:dyDescent="0.2">
      <c r="A36" s="12" t="s">
        <v>150</v>
      </c>
      <c r="B36" s="119" t="s">
        <v>73</v>
      </c>
      <c r="C36" s="12" t="s">
        <v>91</v>
      </c>
      <c r="D36" s="62" t="s">
        <v>148</v>
      </c>
      <c r="E36" s="11">
        <f t="shared" si="0"/>
        <v>501635.75</v>
      </c>
      <c r="F36" s="16">
        <v>436205</v>
      </c>
      <c r="G36" s="11">
        <f t="shared" si="1"/>
        <v>65430.75</v>
      </c>
      <c r="H36" s="38">
        <f t="shared" si="2"/>
        <v>8724.1</v>
      </c>
      <c r="I36" s="38">
        <f t="shared" si="3"/>
        <v>492911.65</v>
      </c>
    </row>
    <row r="37" spans="1:9" x14ac:dyDescent="0.2">
      <c r="A37" s="12" t="s">
        <v>156</v>
      </c>
      <c r="B37" s="119" t="s">
        <v>66</v>
      </c>
      <c r="C37" s="10" t="s">
        <v>154</v>
      </c>
      <c r="D37" s="68" t="s">
        <v>151</v>
      </c>
      <c r="E37" s="11">
        <f t="shared" si="0"/>
        <v>62400</v>
      </c>
      <c r="F37" s="11">
        <f>975*64</f>
        <v>62400</v>
      </c>
      <c r="G37" s="16"/>
      <c r="H37" s="38">
        <v>0</v>
      </c>
      <c r="I37" s="38">
        <f t="shared" si="3"/>
        <v>62400</v>
      </c>
    </row>
    <row r="38" spans="1:9" x14ac:dyDescent="0.2">
      <c r="A38" s="12" t="s">
        <v>156</v>
      </c>
      <c r="B38" s="119" t="s">
        <v>73</v>
      </c>
      <c r="C38" s="10" t="s">
        <v>154</v>
      </c>
      <c r="D38" s="68" t="s">
        <v>152</v>
      </c>
      <c r="E38" s="11">
        <f t="shared" si="0"/>
        <v>124800</v>
      </c>
      <c r="F38" s="11">
        <f>1950*64</f>
        <v>124800</v>
      </c>
      <c r="G38" s="38"/>
      <c r="H38" s="38">
        <v>0</v>
      </c>
      <c r="I38" s="38">
        <f t="shared" si="3"/>
        <v>124800</v>
      </c>
    </row>
    <row r="39" spans="1:9" x14ac:dyDescent="0.2">
      <c r="A39" s="12" t="s">
        <v>156</v>
      </c>
      <c r="B39" s="119" t="s">
        <v>76</v>
      </c>
      <c r="C39" s="10" t="s">
        <v>154</v>
      </c>
      <c r="D39" s="68" t="s">
        <v>153</v>
      </c>
      <c r="E39" s="11">
        <f t="shared" si="0"/>
        <v>41600</v>
      </c>
      <c r="F39" s="11">
        <f>650*64</f>
        <v>41600</v>
      </c>
      <c r="G39" s="38"/>
      <c r="H39" s="38">
        <v>0</v>
      </c>
      <c r="I39" s="38">
        <f t="shared" si="3"/>
        <v>41600</v>
      </c>
    </row>
    <row r="40" spans="1:9" x14ac:dyDescent="0.2">
      <c r="A40" s="12" t="s">
        <v>150</v>
      </c>
      <c r="B40" s="119" t="s">
        <v>73</v>
      </c>
      <c r="C40" s="10" t="s">
        <v>159</v>
      </c>
      <c r="D40" s="68" t="s">
        <v>157</v>
      </c>
      <c r="E40" s="11">
        <f t="shared" si="0"/>
        <v>77850.399999999994</v>
      </c>
      <c r="F40" s="11">
        <v>67696</v>
      </c>
      <c r="G40" s="38">
        <f>F40*15%</f>
        <v>10154.4</v>
      </c>
      <c r="H40" s="38">
        <f t="shared" si="2"/>
        <v>1353.92</v>
      </c>
      <c r="I40" s="38">
        <f t="shared" si="3"/>
        <v>76496.479999999996</v>
      </c>
    </row>
    <row r="41" spans="1:9" x14ac:dyDescent="0.2">
      <c r="A41" s="12" t="s">
        <v>150</v>
      </c>
      <c r="B41" s="119" t="s">
        <v>76</v>
      </c>
      <c r="C41" s="10" t="s">
        <v>159</v>
      </c>
      <c r="D41" s="69" t="s">
        <v>158</v>
      </c>
      <c r="E41" s="11">
        <f t="shared" si="0"/>
        <v>36264.1</v>
      </c>
      <c r="F41" s="70">
        <v>31534</v>
      </c>
      <c r="G41" s="38">
        <f t="shared" ref="G41" si="4">F41*15%</f>
        <v>4730.0999999999995</v>
      </c>
      <c r="H41" s="38">
        <f t="shared" si="2"/>
        <v>630.68000000000006</v>
      </c>
      <c r="I41" s="38">
        <f t="shared" si="3"/>
        <v>35633.42</v>
      </c>
    </row>
    <row r="42" spans="1:9" x14ac:dyDescent="0.2">
      <c r="A42" s="12" t="s">
        <v>200</v>
      </c>
      <c r="B42" s="119" t="s">
        <v>208</v>
      </c>
      <c r="C42" s="12" t="s">
        <v>207</v>
      </c>
      <c r="D42" s="12" t="s">
        <v>160</v>
      </c>
      <c r="E42" s="11">
        <f t="shared" si="0"/>
        <v>71875</v>
      </c>
      <c r="F42" s="16">
        <v>62500</v>
      </c>
      <c r="G42" s="16">
        <f>F42*15%</f>
        <v>9375</v>
      </c>
      <c r="H42" s="38">
        <f t="shared" si="2"/>
        <v>1250</v>
      </c>
      <c r="I42" s="38">
        <f t="shared" si="3"/>
        <v>70625</v>
      </c>
    </row>
    <row r="43" spans="1:9" x14ac:dyDescent="0.2">
      <c r="A43" s="12" t="s">
        <v>200</v>
      </c>
      <c r="B43" s="119" t="s">
        <v>208</v>
      </c>
      <c r="C43" s="12" t="s">
        <v>207</v>
      </c>
      <c r="D43" s="14" t="s">
        <v>161</v>
      </c>
      <c r="E43" s="11">
        <f t="shared" si="0"/>
        <v>186875</v>
      </c>
      <c r="F43" s="16">
        <v>162500</v>
      </c>
      <c r="G43" s="16">
        <f t="shared" ref="G43:G49" si="5">F43*15%</f>
        <v>24375</v>
      </c>
      <c r="H43" s="38">
        <f t="shared" si="2"/>
        <v>3250</v>
      </c>
      <c r="I43" s="38">
        <f t="shared" si="3"/>
        <v>183625</v>
      </c>
    </row>
    <row r="44" spans="1:9" x14ac:dyDescent="0.2">
      <c r="A44" s="12" t="s">
        <v>200</v>
      </c>
      <c r="B44" s="119" t="s">
        <v>208</v>
      </c>
      <c r="C44" s="12" t="s">
        <v>207</v>
      </c>
      <c r="D44" s="12" t="s">
        <v>162</v>
      </c>
      <c r="E44" s="11">
        <f t="shared" si="0"/>
        <v>3496</v>
      </c>
      <c r="F44" s="16">
        <v>3040</v>
      </c>
      <c r="G44" s="16">
        <f t="shared" si="5"/>
        <v>456</v>
      </c>
      <c r="H44" s="38">
        <f t="shared" si="2"/>
        <v>60.800000000000004</v>
      </c>
      <c r="I44" s="38">
        <f t="shared" si="3"/>
        <v>3435.2</v>
      </c>
    </row>
    <row r="45" spans="1:9" x14ac:dyDescent="0.2">
      <c r="A45" s="12" t="s">
        <v>200</v>
      </c>
      <c r="B45" s="119" t="s">
        <v>208</v>
      </c>
      <c r="C45" s="12" t="s">
        <v>207</v>
      </c>
      <c r="D45" s="14" t="s">
        <v>163</v>
      </c>
      <c r="E45" s="11">
        <f t="shared" si="0"/>
        <v>402500</v>
      </c>
      <c r="F45" s="16">
        <v>350000</v>
      </c>
      <c r="G45" s="16">
        <f t="shared" si="5"/>
        <v>52500</v>
      </c>
      <c r="H45" s="38">
        <f t="shared" si="2"/>
        <v>7000</v>
      </c>
      <c r="I45" s="38">
        <f t="shared" si="3"/>
        <v>395500</v>
      </c>
    </row>
    <row r="46" spans="1:9" x14ac:dyDescent="0.2">
      <c r="A46" s="12" t="s">
        <v>200</v>
      </c>
      <c r="B46" s="119" t="s">
        <v>208</v>
      </c>
      <c r="C46" s="12" t="s">
        <v>207</v>
      </c>
      <c r="D46" s="12" t="s">
        <v>164</v>
      </c>
      <c r="E46" s="11">
        <f t="shared" si="0"/>
        <v>618987.5</v>
      </c>
      <c r="F46" s="16">
        <v>538250</v>
      </c>
      <c r="G46" s="16">
        <f t="shared" si="5"/>
        <v>80737.5</v>
      </c>
      <c r="H46" s="38">
        <f t="shared" si="2"/>
        <v>10765</v>
      </c>
      <c r="I46" s="38">
        <f t="shared" si="3"/>
        <v>608222.5</v>
      </c>
    </row>
    <row r="47" spans="1:9" x14ac:dyDescent="0.2">
      <c r="A47" s="12" t="s">
        <v>211</v>
      </c>
      <c r="B47" s="119" t="s">
        <v>76</v>
      </c>
      <c r="C47" s="12" t="s">
        <v>77</v>
      </c>
      <c r="D47" s="62" t="s">
        <v>209</v>
      </c>
      <c r="E47" s="11">
        <f t="shared" si="0"/>
        <v>1219</v>
      </c>
      <c r="F47" s="38">
        <v>1060</v>
      </c>
      <c r="G47" s="38">
        <f t="shared" si="5"/>
        <v>159</v>
      </c>
      <c r="H47" s="38">
        <f t="shared" si="2"/>
        <v>21.2</v>
      </c>
      <c r="I47" s="38">
        <f t="shared" si="3"/>
        <v>1197.8</v>
      </c>
    </row>
    <row r="48" spans="1:9" x14ac:dyDescent="0.2">
      <c r="A48" s="12" t="s">
        <v>211</v>
      </c>
      <c r="B48" s="119" t="s">
        <v>73</v>
      </c>
      <c r="C48" s="12" t="s">
        <v>135</v>
      </c>
      <c r="D48" s="38" t="s">
        <v>212</v>
      </c>
      <c r="E48" s="11">
        <f t="shared" si="0"/>
        <v>34038.85</v>
      </c>
      <c r="F48" s="38">
        <v>29599</v>
      </c>
      <c r="G48" s="38">
        <f t="shared" si="5"/>
        <v>4439.8499999999995</v>
      </c>
      <c r="H48" s="38">
        <f t="shared" si="2"/>
        <v>591.98</v>
      </c>
      <c r="I48" s="38">
        <f t="shared" si="3"/>
        <v>33446.869999999995</v>
      </c>
    </row>
    <row r="49" spans="1:9" x14ac:dyDescent="0.2">
      <c r="A49" s="12" t="s">
        <v>211</v>
      </c>
      <c r="B49" s="119" t="s">
        <v>73</v>
      </c>
      <c r="C49" s="12" t="s">
        <v>215</v>
      </c>
      <c r="D49" s="53" t="s">
        <v>213</v>
      </c>
      <c r="E49" s="11">
        <f t="shared" si="0"/>
        <v>227295.2</v>
      </c>
      <c r="F49" s="16">
        <v>197648</v>
      </c>
      <c r="G49" s="11">
        <f t="shared" si="5"/>
        <v>29647.199999999997</v>
      </c>
      <c r="H49" s="38">
        <f t="shared" si="2"/>
        <v>3952.96</v>
      </c>
      <c r="I49" s="38">
        <f t="shared" si="3"/>
        <v>223342.24000000002</v>
      </c>
    </row>
    <row r="50" spans="1:9" x14ac:dyDescent="0.2">
      <c r="A50" s="12" t="s">
        <v>219</v>
      </c>
      <c r="B50" s="119" t="s">
        <v>73</v>
      </c>
      <c r="C50" s="12" t="s">
        <v>12</v>
      </c>
      <c r="D50" s="38" t="s">
        <v>216</v>
      </c>
      <c r="E50" s="11">
        <f t="shared" si="0"/>
        <v>13038.7</v>
      </c>
      <c r="F50" s="38">
        <v>11338</v>
      </c>
      <c r="G50" s="38">
        <f>F50*15%</f>
        <v>1700.7</v>
      </c>
      <c r="H50" s="38">
        <f t="shared" si="2"/>
        <v>226.76</v>
      </c>
      <c r="I50" s="38">
        <f t="shared" si="3"/>
        <v>12811.94</v>
      </c>
    </row>
    <row r="51" spans="1:9" x14ac:dyDescent="0.2">
      <c r="A51" s="12" t="s">
        <v>219</v>
      </c>
      <c r="B51" s="119" t="s">
        <v>76</v>
      </c>
      <c r="C51" s="12" t="s">
        <v>12</v>
      </c>
      <c r="D51" s="38" t="s">
        <v>218</v>
      </c>
      <c r="E51" s="11">
        <f t="shared" si="0"/>
        <v>42237.2</v>
      </c>
      <c r="F51" s="38">
        <v>36728</v>
      </c>
      <c r="G51" s="38">
        <f t="shared" ref="G51:G61" si="6">F51*15%</f>
        <v>5509.2</v>
      </c>
      <c r="H51" s="38">
        <f t="shared" si="2"/>
        <v>734.56000000000006</v>
      </c>
      <c r="I51" s="38">
        <f t="shared" si="3"/>
        <v>41502.639999999999</v>
      </c>
    </row>
    <row r="52" spans="1:9" x14ac:dyDescent="0.2">
      <c r="A52" s="12" t="s">
        <v>219</v>
      </c>
      <c r="B52" s="119" t="s">
        <v>76</v>
      </c>
      <c r="C52" s="12" t="s">
        <v>70</v>
      </c>
      <c r="D52" s="62" t="s">
        <v>221</v>
      </c>
      <c r="E52" s="11">
        <f t="shared" si="0"/>
        <v>49115.35</v>
      </c>
      <c r="F52" s="38">
        <v>42709</v>
      </c>
      <c r="G52" s="38">
        <f t="shared" si="6"/>
        <v>6406.3499999999995</v>
      </c>
      <c r="H52" s="38">
        <f t="shared" si="2"/>
        <v>854.18000000000006</v>
      </c>
      <c r="I52" s="38">
        <f t="shared" si="3"/>
        <v>48261.17</v>
      </c>
    </row>
    <row r="53" spans="1:9" x14ac:dyDescent="0.2">
      <c r="A53" s="12" t="s">
        <v>219</v>
      </c>
      <c r="B53" s="119" t="s">
        <v>76</v>
      </c>
      <c r="C53" s="12" t="s">
        <v>119</v>
      </c>
      <c r="D53" s="62" t="s">
        <v>222</v>
      </c>
      <c r="E53" s="11">
        <f t="shared" si="0"/>
        <v>35692.550000000003</v>
      </c>
      <c r="F53" s="38">
        <v>31037</v>
      </c>
      <c r="G53" s="38">
        <f t="shared" si="6"/>
        <v>4655.55</v>
      </c>
      <c r="H53" s="38">
        <f t="shared" si="2"/>
        <v>620.74</v>
      </c>
      <c r="I53" s="38">
        <f t="shared" si="3"/>
        <v>35071.810000000005</v>
      </c>
    </row>
    <row r="54" spans="1:9" x14ac:dyDescent="0.2">
      <c r="A54" s="12" t="s">
        <v>219</v>
      </c>
      <c r="B54" s="119" t="s">
        <v>208</v>
      </c>
      <c r="C54" s="12" t="s">
        <v>119</v>
      </c>
      <c r="D54" s="62" t="s">
        <v>224</v>
      </c>
      <c r="E54" s="11">
        <f t="shared" si="0"/>
        <v>44514.2</v>
      </c>
      <c r="F54" s="38">
        <v>38708</v>
      </c>
      <c r="G54" s="38">
        <f t="shared" si="6"/>
        <v>5806.2</v>
      </c>
      <c r="H54" s="38">
        <f t="shared" si="2"/>
        <v>774.16</v>
      </c>
      <c r="I54" s="38">
        <f t="shared" si="3"/>
        <v>43740.039999999994</v>
      </c>
    </row>
    <row r="55" spans="1:9" x14ac:dyDescent="0.2">
      <c r="A55" s="12" t="s">
        <v>149</v>
      </c>
      <c r="B55" s="119" t="s">
        <v>73</v>
      </c>
      <c r="C55" s="12" t="s">
        <v>119</v>
      </c>
      <c r="D55" s="62" t="s">
        <v>226</v>
      </c>
      <c r="E55" s="11">
        <f t="shared" si="0"/>
        <v>11787.5</v>
      </c>
      <c r="F55" s="38">
        <v>10250</v>
      </c>
      <c r="G55" s="38">
        <f t="shared" si="6"/>
        <v>1537.5</v>
      </c>
      <c r="H55" s="38">
        <f t="shared" si="2"/>
        <v>205</v>
      </c>
      <c r="I55" s="38">
        <f t="shared" si="3"/>
        <v>11582.5</v>
      </c>
    </row>
    <row r="56" spans="1:9" x14ac:dyDescent="0.2">
      <c r="A56" s="12" t="s">
        <v>149</v>
      </c>
      <c r="B56" s="119" t="s">
        <v>73</v>
      </c>
      <c r="C56" s="12" t="s">
        <v>119</v>
      </c>
      <c r="D56" s="62" t="s">
        <v>229</v>
      </c>
      <c r="E56" s="11">
        <f t="shared" si="0"/>
        <v>2584.0500000000002</v>
      </c>
      <c r="F56" s="38">
        <v>2247</v>
      </c>
      <c r="G56" s="38">
        <f t="shared" si="6"/>
        <v>337.05</v>
      </c>
      <c r="H56" s="38">
        <f t="shared" si="2"/>
        <v>44.94</v>
      </c>
      <c r="I56" s="38">
        <f t="shared" si="3"/>
        <v>2539.11</v>
      </c>
    </row>
    <row r="57" spans="1:9" x14ac:dyDescent="0.2">
      <c r="A57" s="12" t="s">
        <v>219</v>
      </c>
      <c r="B57" s="119" t="s">
        <v>76</v>
      </c>
      <c r="C57" s="12" t="s">
        <v>115</v>
      </c>
      <c r="D57" s="131" t="s">
        <v>230</v>
      </c>
      <c r="E57" s="11">
        <f t="shared" si="0"/>
        <v>61840.1</v>
      </c>
      <c r="F57" s="132">
        <v>53774</v>
      </c>
      <c r="G57" s="38">
        <f t="shared" si="6"/>
        <v>8066.0999999999995</v>
      </c>
      <c r="H57" s="38">
        <f t="shared" si="2"/>
        <v>1075.48</v>
      </c>
      <c r="I57" s="38">
        <f t="shared" si="3"/>
        <v>60764.619999999995</v>
      </c>
    </row>
    <row r="58" spans="1:9" x14ac:dyDescent="0.2">
      <c r="A58" s="12" t="s">
        <v>219</v>
      </c>
      <c r="B58" s="119" t="s">
        <v>76</v>
      </c>
      <c r="C58" s="12" t="s">
        <v>115</v>
      </c>
      <c r="D58" s="131" t="s">
        <v>232</v>
      </c>
      <c r="E58" s="11">
        <f t="shared" si="0"/>
        <v>9415.0499999999993</v>
      </c>
      <c r="F58" s="132">
        <v>8187</v>
      </c>
      <c r="G58" s="38">
        <f t="shared" si="6"/>
        <v>1228.05</v>
      </c>
      <c r="H58" s="38">
        <f t="shared" si="2"/>
        <v>163.74</v>
      </c>
      <c r="I58" s="38">
        <f t="shared" si="3"/>
        <v>9251.31</v>
      </c>
    </row>
    <row r="59" spans="1:9" x14ac:dyDescent="0.2">
      <c r="A59" s="12" t="s">
        <v>219</v>
      </c>
      <c r="B59" s="119" t="s">
        <v>66</v>
      </c>
      <c r="C59" s="12" t="s">
        <v>71</v>
      </c>
      <c r="D59" s="62" t="s">
        <v>234</v>
      </c>
      <c r="E59" s="11">
        <f t="shared" si="0"/>
        <v>11948.5</v>
      </c>
      <c r="F59" s="38">
        <v>10390</v>
      </c>
      <c r="G59" s="38">
        <f t="shared" si="6"/>
        <v>1558.5</v>
      </c>
      <c r="H59" s="38">
        <f t="shared" si="2"/>
        <v>207.8</v>
      </c>
      <c r="I59" s="38">
        <f t="shared" si="3"/>
        <v>11740.7</v>
      </c>
    </row>
    <row r="60" spans="1:9" x14ac:dyDescent="0.2">
      <c r="A60" s="12" t="s">
        <v>219</v>
      </c>
      <c r="B60" s="119" t="s">
        <v>73</v>
      </c>
      <c r="C60" s="12" t="s">
        <v>71</v>
      </c>
      <c r="D60" s="39" t="s">
        <v>235</v>
      </c>
      <c r="E60" s="11">
        <f t="shared" si="0"/>
        <v>8797.5</v>
      </c>
      <c r="F60" s="38">
        <v>7650</v>
      </c>
      <c r="G60" s="38">
        <f t="shared" si="6"/>
        <v>1147.5</v>
      </c>
      <c r="H60" s="38">
        <f t="shared" si="2"/>
        <v>153</v>
      </c>
      <c r="I60" s="38">
        <f t="shared" si="3"/>
        <v>8644.5</v>
      </c>
    </row>
    <row r="61" spans="1:9" x14ac:dyDescent="0.2">
      <c r="A61" s="12" t="s">
        <v>219</v>
      </c>
      <c r="B61" s="119" t="s">
        <v>76</v>
      </c>
      <c r="C61" s="12" t="s">
        <v>61</v>
      </c>
      <c r="D61" s="53" t="s">
        <v>236</v>
      </c>
      <c r="E61" s="11">
        <f t="shared" si="0"/>
        <v>4830</v>
      </c>
      <c r="F61" s="16">
        <v>4200</v>
      </c>
      <c r="G61" s="38">
        <f t="shared" si="6"/>
        <v>630</v>
      </c>
      <c r="H61" s="38">
        <f t="shared" si="2"/>
        <v>84</v>
      </c>
      <c r="I61" s="38">
        <f t="shared" si="3"/>
        <v>4746</v>
      </c>
    </row>
    <row r="62" spans="1:9" x14ac:dyDescent="0.2">
      <c r="A62" s="12" t="s">
        <v>219</v>
      </c>
      <c r="B62" s="119" t="s">
        <v>76</v>
      </c>
      <c r="C62" s="12" t="s">
        <v>240</v>
      </c>
      <c r="D62" s="16" t="s">
        <v>239</v>
      </c>
      <c r="E62" s="11">
        <f t="shared" si="0"/>
        <v>2518.5</v>
      </c>
      <c r="F62" s="16">
        <v>2190</v>
      </c>
      <c r="G62" s="38">
        <f>F62*15%</f>
        <v>328.5</v>
      </c>
      <c r="H62" s="38">
        <f t="shared" si="2"/>
        <v>43.800000000000004</v>
      </c>
      <c r="I62" s="38">
        <f t="shared" si="3"/>
        <v>2474.6999999999998</v>
      </c>
    </row>
    <row r="63" spans="1:9" x14ac:dyDescent="0.2">
      <c r="A63" s="12" t="s">
        <v>219</v>
      </c>
      <c r="B63" s="119" t="s">
        <v>76</v>
      </c>
      <c r="C63" s="12" t="s">
        <v>147</v>
      </c>
      <c r="D63" s="39" t="s">
        <v>241</v>
      </c>
      <c r="E63" s="11">
        <f t="shared" si="0"/>
        <v>18152.75</v>
      </c>
      <c r="F63" s="38">
        <v>15785</v>
      </c>
      <c r="G63" s="38">
        <f t="shared" ref="G63" si="7">F63*15%</f>
        <v>2367.75</v>
      </c>
      <c r="H63" s="38">
        <f t="shared" si="2"/>
        <v>315.7</v>
      </c>
      <c r="I63" s="38">
        <f t="shared" si="3"/>
        <v>17837.05</v>
      </c>
    </row>
    <row r="64" spans="1:9" x14ac:dyDescent="0.2">
      <c r="A64" s="12" t="s">
        <v>249</v>
      </c>
      <c r="B64" s="119" t="s">
        <v>76</v>
      </c>
      <c r="C64" s="12" t="s">
        <v>246</v>
      </c>
      <c r="D64" s="16" t="s">
        <v>248</v>
      </c>
      <c r="E64" s="11">
        <f t="shared" si="0"/>
        <v>16197.75</v>
      </c>
      <c r="F64" s="16">
        <v>14085</v>
      </c>
      <c r="G64" s="38">
        <f>F64*15%</f>
        <v>2112.75</v>
      </c>
      <c r="H64" s="38">
        <f t="shared" si="2"/>
        <v>281.7</v>
      </c>
      <c r="I64" s="38">
        <f t="shared" si="3"/>
        <v>15916.05</v>
      </c>
    </row>
    <row r="65" spans="1:9" x14ac:dyDescent="0.2">
      <c r="A65" s="14" t="s">
        <v>251</v>
      </c>
      <c r="B65" s="119" t="s">
        <v>76</v>
      </c>
      <c r="C65" s="12" t="s">
        <v>247</v>
      </c>
      <c r="D65" s="16" t="s">
        <v>250</v>
      </c>
      <c r="E65" s="11">
        <f t="shared" si="0"/>
        <v>3450</v>
      </c>
      <c r="F65" s="16">
        <v>3000</v>
      </c>
      <c r="G65" s="38">
        <f>F65*15%</f>
        <v>450</v>
      </c>
      <c r="H65" s="38">
        <f t="shared" si="2"/>
        <v>60</v>
      </c>
      <c r="I65" s="38">
        <f t="shared" si="3"/>
        <v>3390</v>
      </c>
    </row>
    <row r="66" spans="1:9" x14ac:dyDescent="0.2">
      <c r="A66" s="12" t="s">
        <v>253</v>
      </c>
      <c r="B66" s="119" t="s">
        <v>208</v>
      </c>
      <c r="C66" s="12" t="s">
        <v>77</v>
      </c>
      <c r="D66" s="39" t="s">
        <v>252</v>
      </c>
      <c r="E66" s="11">
        <f t="shared" si="0"/>
        <v>9748.5499999999993</v>
      </c>
      <c r="F66" s="38">
        <v>8477</v>
      </c>
      <c r="G66" s="38">
        <f t="shared" ref="G66:G72" si="8">F66*15%</f>
        <v>1271.55</v>
      </c>
      <c r="H66" s="38">
        <f t="shared" si="2"/>
        <v>169.54</v>
      </c>
      <c r="I66" s="38">
        <f t="shared" si="3"/>
        <v>9579.0099999999984</v>
      </c>
    </row>
    <row r="67" spans="1:9" x14ac:dyDescent="0.2">
      <c r="A67" s="12" t="s">
        <v>251</v>
      </c>
      <c r="B67" s="119" t="s">
        <v>76</v>
      </c>
      <c r="C67" s="12" t="s">
        <v>135</v>
      </c>
      <c r="D67" s="38" t="s">
        <v>254</v>
      </c>
      <c r="E67" s="11">
        <f t="shared" ref="E67:E125" si="9">F67+G67</f>
        <v>45075.4</v>
      </c>
      <c r="F67" s="38">
        <v>39196</v>
      </c>
      <c r="G67" s="38">
        <f t="shared" si="8"/>
        <v>5879.4</v>
      </c>
      <c r="H67" s="38">
        <f t="shared" ref="H67:H125" si="10">F67*2%</f>
        <v>783.92000000000007</v>
      </c>
      <c r="I67" s="38">
        <f t="shared" ref="I67:I125" si="11">E67-H67</f>
        <v>44291.48</v>
      </c>
    </row>
    <row r="68" spans="1:9" x14ac:dyDescent="0.2">
      <c r="A68" s="12" t="s">
        <v>258</v>
      </c>
      <c r="B68" s="119" t="s">
        <v>76</v>
      </c>
      <c r="C68" s="12" t="s">
        <v>132</v>
      </c>
      <c r="D68" s="53" t="s">
        <v>257</v>
      </c>
      <c r="E68" s="11">
        <f t="shared" si="9"/>
        <v>56292.5</v>
      </c>
      <c r="F68" s="16">
        <v>48950</v>
      </c>
      <c r="G68" s="38">
        <f t="shared" si="8"/>
        <v>7342.5</v>
      </c>
      <c r="H68" s="38">
        <f t="shared" si="10"/>
        <v>979</v>
      </c>
      <c r="I68" s="38">
        <f t="shared" si="11"/>
        <v>55313.5</v>
      </c>
    </row>
    <row r="69" spans="1:9" x14ac:dyDescent="0.2">
      <c r="A69" s="12" t="s">
        <v>263</v>
      </c>
      <c r="B69" s="119" t="s">
        <v>76</v>
      </c>
      <c r="C69" s="12" t="s">
        <v>3</v>
      </c>
      <c r="D69" s="11" t="s">
        <v>259</v>
      </c>
      <c r="E69" s="11">
        <f t="shared" si="9"/>
        <v>9487.5</v>
      </c>
      <c r="F69" s="16">
        <v>8250</v>
      </c>
      <c r="G69" s="16">
        <f t="shared" si="8"/>
        <v>1237.5</v>
      </c>
      <c r="H69" s="38">
        <f t="shared" si="10"/>
        <v>165</v>
      </c>
      <c r="I69" s="38">
        <f t="shared" si="11"/>
        <v>9322.5</v>
      </c>
    </row>
    <row r="70" spans="1:9" x14ac:dyDescent="0.2">
      <c r="A70" s="12" t="s">
        <v>263</v>
      </c>
      <c r="B70" s="119" t="s">
        <v>264</v>
      </c>
      <c r="C70" s="12" t="s">
        <v>3</v>
      </c>
      <c r="D70" s="11" t="s">
        <v>261</v>
      </c>
      <c r="E70" s="11">
        <f t="shared" si="9"/>
        <v>4473.5</v>
      </c>
      <c r="F70" s="16">
        <v>3890</v>
      </c>
      <c r="G70" s="16">
        <f t="shared" si="8"/>
        <v>583.5</v>
      </c>
      <c r="H70" s="38">
        <f t="shared" si="10"/>
        <v>77.8</v>
      </c>
      <c r="I70" s="38">
        <f t="shared" si="11"/>
        <v>4395.7</v>
      </c>
    </row>
    <row r="71" spans="1:9" x14ac:dyDescent="0.2">
      <c r="A71" s="12" t="s">
        <v>263</v>
      </c>
      <c r="B71" s="119" t="s">
        <v>264</v>
      </c>
      <c r="C71" s="12" t="s">
        <v>207</v>
      </c>
      <c r="D71" s="14" t="s">
        <v>165</v>
      </c>
      <c r="E71" s="11">
        <f t="shared" si="9"/>
        <v>86957.25</v>
      </c>
      <c r="F71" s="16">
        <f>604920/1000*125</f>
        <v>75615</v>
      </c>
      <c r="G71" s="16">
        <f t="shared" si="8"/>
        <v>11342.25</v>
      </c>
      <c r="H71" s="38">
        <f t="shared" si="10"/>
        <v>1512.3</v>
      </c>
      <c r="I71" s="38">
        <f t="shared" si="11"/>
        <v>85444.95</v>
      </c>
    </row>
    <row r="72" spans="1:9" x14ac:dyDescent="0.2">
      <c r="A72" s="12" t="s">
        <v>263</v>
      </c>
      <c r="B72" s="119" t="s">
        <v>264</v>
      </c>
      <c r="C72" s="12" t="s">
        <v>207</v>
      </c>
      <c r="D72" s="12" t="s">
        <v>166</v>
      </c>
      <c r="E72" s="11">
        <f t="shared" si="9"/>
        <v>116446.9875</v>
      </c>
      <c r="F72" s="16">
        <f>810066/1000*125</f>
        <v>101258.25</v>
      </c>
      <c r="G72" s="16">
        <f t="shared" si="8"/>
        <v>15188.737499999999</v>
      </c>
      <c r="H72" s="38">
        <f t="shared" si="10"/>
        <v>2025.165</v>
      </c>
      <c r="I72" s="38">
        <f t="shared" si="11"/>
        <v>114421.82250000001</v>
      </c>
    </row>
    <row r="73" spans="1:9" x14ac:dyDescent="0.2">
      <c r="A73" s="12" t="s">
        <v>277</v>
      </c>
      <c r="B73" s="119" t="s">
        <v>73</v>
      </c>
      <c r="C73" s="12" t="s">
        <v>72</v>
      </c>
      <c r="D73" s="53" t="s">
        <v>273</v>
      </c>
      <c r="E73" s="11">
        <f t="shared" si="9"/>
        <v>33091.25</v>
      </c>
      <c r="F73" s="16">
        <v>28775</v>
      </c>
      <c r="G73" s="38">
        <f>F73*15%</f>
        <v>4316.25</v>
      </c>
      <c r="H73" s="38">
        <f t="shared" si="10"/>
        <v>575.5</v>
      </c>
      <c r="I73" s="38">
        <f t="shared" si="11"/>
        <v>32515.75</v>
      </c>
    </row>
    <row r="74" spans="1:9" x14ac:dyDescent="0.2">
      <c r="A74" s="12" t="s">
        <v>277</v>
      </c>
      <c r="B74" s="119" t="s">
        <v>76</v>
      </c>
      <c r="C74" s="12" t="s">
        <v>72</v>
      </c>
      <c r="D74" s="53" t="s">
        <v>274</v>
      </c>
      <c r="E74" s="11">
        <f t="shared" si="9"/>
        <v>23419.75</v>
      </c>
      <c r="F74" s="16">
        <v>20365</v>
      </c>
      <c r="G74" s="38">
        <f t="shared" ref="G74:G84" si="12">F74*15%</f>
        <v>3054.75</v>
      </c>
      <c r="H74" s="38">
        <f t="shared" si="10"/>
        <v>407.3</v>
      </c>
      <c r="I74" s="38">
        <f t="shared" si="11"/>
        <v>23012.45</v>
      </c>
    </row>
    <row r="75" spans="1:9" x14ac:dyDescent="0.2">
      <c r="A75" s="12" t="s">
        <v>277</v>
      </c>
      <c r="B75" s="119" t="s">
        <v>73</v>
      </c>
      <c r="C75" s="12" t="s">
        <v>72</v>
      </c>
      <c r="D75" s="53" t="s">
        <v>275</v>
      </c>
      <c r="E75" s="11">
        <f t="shared" si="9"/>
        <v>37591.199999999997</v>
      </c>
      <c r="F75" s="16">
        <v>32688</v>
      </c>
      <c r="G75" s="38">
        <f t="shared" si="12"/>
        <v>4903.2</v>
      </c>
      <c r="H75" s="38">
        <f t="shared" si="10"/>
        <v>653.76</v>
      </c>
      <c r="I75" s="38">
        <f t="shared" si="11"/>
        <v>36937.439999999995</v>
      </c>
    </row>
    <row r="76" spans="1:9" x14ac:dyDescent="0.2">
      <c r="A76" s="12" t="s">
        <v>277</v>
      </c>
      <c r="B76" s="119" t="s">
        <v>73</v>
      </c>
      <c r="C76" s="12" t="s">
        <v>72</v>
      </c>
      <c r="D76" s="53" t="s">
        <v>276</v>
      </c>
      <c r="E76" s="11">
        <f t="shared" si="9"/>
        <v>1803.2</v>
      </c>
      <c r="F76" s="16">
        <v>1568</v>
      </c>
      <c r="G76" s="38">
        <f t="shared" si="12"/>
        <v>235.2</v>
      </c>
      <c r="H76" s="38">
        <f t="shared" si="10"/>
        <v>31.36</v>
      </c>
      <c r="I76" s="38">
        <f t="shared" si="11"/>
        <v>1771.8400000000001</v>
      </c>
    </row>
    <row r="77" spans="1:9" x14ac:dyDescent="0.2">
      <c r="A77" s="12" t="s">
        <v>270</v>
      </c>
      <c r="B77" s="119" t="s">
        <v>208</v>
      </c>
      <c r="C77" s="12" t="s">
        <v>135</v>
      </c>
      <c r="D77" s="38" t="s">
        <v>278</v>
      </c>
      <c r="E77" s="11">
        <f t="shared" si="9"/>
        <v>45606.7</v>
      </c>
      <c r="F77" s="38">
        <v>39658</v>
      </c>
      <c r="G77" s="38">
        <f t="shared" si="12"/>
        <v>5948.7</v>
      </c>
      <c r="H77" s="38">
        <f t="shared" si="10"/>
        <v>793.16</v>
      </c>
      <c r="I77" s="38">
        <f t="shared" si="11"/>
        <v>44813.539999999994</v>
      </c>
    </row>
    <row r="78" spans="1:9" x14ac:dyDescent="0.2">
      <c r="A78" s="12" t="s">
        <v>270</v>
      </c>
      <c r="B78" s="119" t="s">
        <v>264</v>
      </c>
      <c r="C78" s="12" t="s">
        <v>77</v>
      </c>
      <c r="D78" s="69" t="s">
        <v>279</v>
      </c>
      <c r="E78" s="11">
        <f t="shared" si="9"/>
        <v>69</v>
      </c>
      <c r="F78" s="38">
        <v>60</v>
      </c>
      <c r="G78" s="38">
        <f t="shared" si="12"/>
        <v>9</v>
      </c>
      <c r="H78" s="38">
        <f t="shared" si="10"/>
        <v>1.2</v>
      </c>
      <c r="I78" s="38">
        <f t="shared" si="11"/>
        <v>67.8</v>
      </c>
    </row>
    <row r="79" spans="1:9" x14ac:dyDescent="0.2">
      <c r="A79" s="12" t="s">
        <v>270</v>
      </c>
      <c r="B79" s="119" t="s">
        <v>264</v>
      </c>
      <c r="C79" s="12" t="s">
        <v>77</v>
      </c>
      <c r="D79" s="69" t="s">
        <v>281</v>
      </c>
      <c r="E79" s="11">
        <f t="shared" si="9"/>
        <v>15828.6</v>
      </c>
      <c r="F79" s="38">
        <v>13764</v>
      </c>
      <c r="G79" s="38">
        <f t="shared" si="12"/>
        <v>2064.6</v>
      </c>
      <c r="H79" s="38">
        <f t="shared" si="10"/>
        <v>275.28000000000003</v>
      </c>
      <c r="I79" s="38">
        <f t="shared" si="11"/>
        <v>15553.32</v>
      </c>
    </row>
    <row r="80" spans="1:9" x14ac:dyDescent="0.2">
      <c r="A80" s="12" t="s">
        <v>270</v>
      </c>
      <c r="B80" s="119" t="s">
        <v>76</v>
      </c>
      <c r="C80" s="12" t="s">
        <v>215</v>
      </c>
      <c r="D80" s="53" t="s">
        <v>283</v>
      </c>
      <c r="E80" s="11">
        <f t="shared" si="9"/>
        <v>25754.25</v>
      </c>
      <c r="F80" s="16">
        <v>22395</v>
      </c>
      <c r="G80" s="11">
        <f t="shared" si="12"/>
        <v>3359.25</v>
      </c>
      <c r="H80" s="38">
        <f t="shared" si="10"/>
        <v>447.90000000000003</v>
      </c>
      <c r="I80" s="38">
        <f t="shared" si="11"/>
        <v>25306.35</v>
      </c>
    </row>
    <row r="81" spans="1:9" x14ac:dyDescent="0.2">
      <c r="A81" s="12" t="s">
        <v>270</v>
      </c>
      <c r="B81" s="119" t="s">
        <v>208</v>
      </c>
      <c r="C81" s="12" t="s">
        <v>147</v>
      </c>
      <c r="D81" s="69" t="s">
        <v>284</v>
      </c>
      <c r="E81" s="11">
        <f t="shared" si="9"/>
        <v>10867.5</v>
      </c>
      <c r="F81" s="38">
        <v>9450</v>
      </c>
      <c r="G81" s="38">
        <f t="shared" si="12"/>
        <v>1417.5</v>
      </c>
      <c r="H81" s="38">
        <f t="shared" si="10"/>
        <v>189</v>
      </c>
      <c r="I81" s="38">
        <f t="shared" si="11"/>
        <v>10678.5</v>
      </c>
    </row>
    <row r="82" spans="1:9" x14ac:dyDescent="0.2">
      <c r="A82" s="12" t="s">
        <v>263</v>
      </c>
      <c r="B82" s="119" t="s">
        <v>264</v>
      </c>
      <c r="C82" s="12" t="s">
        <v>207</v>
      </c>
      <c r="D82" s="14" t="s">
        <v>167</v>
      </c>
      <c r="E82" s="11">
        <f t="shared" si="9"/>
        <v>386584</v>
      </c>
      <c r="F82" s="16">
        <v>336160</v>
      </c>
      <c r="G82" s="16">
        <f t="shared" si="12"/>
        <v>50424</v>
      </c>
      <c r="H82" s="38">
        <f t="shared" si="10"/>
        <v>6723.2</v>
      </c>
      <c r="I82" s="38">
        <f t="shared" si="11"/>
        <v>379860.8</v>
      </c>
    </row>
    <row r="83" spans="1:9" x14ac:dyDescent="0.2">
      <c r="A83" s="12" t="s">
        <v>287</v>
      </c>
      <c r="B83" s="119" t="s">
        <v>208</v>
      </c>
      <c r="C83" s="12" t="s">
        <v>132</v>
      </c>
      <c r="D83" s="53" t="s">
        <v>288</v>
      </c>
      <c r="E83" s="11">
        <f t="shared" si="9"/>
        <v>50669</v>
      </c>
      <c r="F83" s="16">
        <v>44060</v>
      </c>
      <c r="G83" s="38">
        <f t="shared" si="12"/>
        <v>6609</v>
      </c>
      <c r="H83" s="38">
        <f t="shared" si="10"/>
        <v>881.2</v>
      </c>
      <c r="I83" s="38">
        <f t="shared" si="11"/>
        <v>49787.8</v>
      </c>
    </row>
    <row r="84" spans="1:9" x14ac:dyDescent="0.2">
      <c r="A84" s="12" t="s">
        <v>287</v>
      </c>
      <c r="B84" s="119" t="s">
        <v>76</v>
      </c>
      <c r="C84" s="12" t="s">
        <v>91</v>
      </c>
      <c r="D84" s="39" t="s">
        <v>289</v>
      </c>
      <c r="E84" s="11">
        <f t="shared" si="9"/>
        <v>338243.75</v>
      </c>
      <c r="F84" s="16">
        <v>294125</v>
      </c>
      <c r="G84" s="38">
        <f t="shared" si="12"/>
        <v>44118.75</v>
      </c>
      <c r="H84" s="38">
        <f t="shared" si="10"/>
        <v>5882.5</v>
      </c>
      <c r="I84" s="38">
        <f t="shared" si="11"/>
        <v>332361.25</v>
      </c>
    </row>
    <row r="85" spans="1:9" x14ac:dyDescent="0.2">
      <c r="A85" s="12" t="s">
        <v>286</v>
      </c>
      <c r="B85" s="119" t="s">
        <v>293</v>
      </c>
      <c r="C85" s="12" t="s">
        <v>292</v>
      </c>
      <c r="D85" s="38" t="s">
        <v>290</v>
      </c>
      <c r="E85" s="11">
        <f t="shared" si="9"/>
        <v>31209.85</v>
      </c>
      <c r="F85" s="38">
        <v>27139</v>
      </c>
      <c r="G85" s="35">
        <f>F85*15%</f>
        <v>4070.85</v>
      </c>
      <c r="H85" s="38">
        <f t="shared" si="10"/>
        <v>542.78</v>
      </c>
      <c r="I85" s="38">
        <f t="shared" si="11"/>
        <v>30667.07</v>
      </c>
    </row>
    <row r="86" spans="1:9" x14ac:dyDescent="0.2">
      <c r="A86" s="12" t="s">
        <v>286</v>
      </c>
      <c r="B86" s="119" t="s">
        <v>208</v>
      </c>
      <c r="C86" s="12" t="s">
        <v>154</v>
      </c>
      <c r="D86" s="69" t="s">
        <v>294</v>
      </c>
      <c r="E86" s="11">
        <f t="shared" si="9"/>
        <v>48000</v>
      </c>
      <c r="F86" s="70">
        <f>750*64</f>
        <v>48000</v>
      </c>
      <c r="G86" s="38"/>
      <c r="H86" s="38"/>
      <c r="I86" s="38">
        <f t="shared" si="11"/>
        <v>48000</v>
      </c>
    </row>
    <row r="87" spans="1:9" x14ac:dyDescent="0.2">
      <c r="A87" s="34" t="s">
        <v>143</v>
      </c>
      <c r="B87" s="119" t="s">
        <v>63</v>
      </c>
      <c r="C87" s="12" t="s">
        <v>332</v>
      </c>
      <c r="D87" s="14" t="s">
        <v>295</v>
      </c>
      <c r="E87" s="11">
        <f t="shared" si="9"/>
        <v>2898</v>
      </c>
      <c r="F87" s="16">
        <v>2520</v>
      </c>
      <c r="G87" s="16">
        <f>F87*15%</f>
        <v>378</v>
      </c>
      <c r="H87" s="38">
        <f t="shared" si="10"/>
        <v>50.4</v>
      </c>
      <c r="I87" s="38">
        <f t="shared" si="11"/>
        <v>2847.6</v>
      </c>
    </row>
    <row r="88" spans="1:9" x14ac:dyDescent="0.2">
      <c r="A88" s="34" t="s">
        <v>143</v>
      </c>
      <c r="B88" s="119" t="s">
        <v>66</v>
      </c>
      <c r="C88" s="12" t="s">
        <v>332</v>
      </c>
      <c r="D88" s="12" t="s">
        <v>296</v>
      </c>
      <c r="E88" s="11">
        <f t="shared" si="9"/>
        <v>302608.7</v>
      </c>
      <c r="F88" s="38">
        <v>263138</v>
      </c>
      <c r="G88" s="16">
        <f t="shared" ref="G88:G125" si="13">F88*15%</f>
        <v>39470.699999999997</v>
      </c>
      <c r="H88" s="38">
        <f t="shared" si="10"/>
        <v>5262.76</v>
      </c>
      <c r="I88" s="38">
        <f t="shared" si="11"/>
        <v>297345.94</v>
      </c>
    </row>
    <row r="89" spans="1:9" x14ac:dyDescent="0.2">
      <c r="A89" s="34" t="s">
        <v>143</v>
      </c>
      <c r="B89" s="119" t="s">
        <v>73</v>
      </c>
      <c r="C89" s="12" t="s">
        <v>332</v>
      </c>
      <c r="D89" s="12" t="s">
        <v>297</v>
      </c>
      <c r="E89" s="11">
        <f t="shared" si="9"/>
        <v>214951.1</v>
      </c>
      <c r="F89" s="38">
        <v>186914</v>
      </c>
      <c r="G89" s="16">
        <f t="shared" si="13"/>
        <v>28037.1</v>
      </c>
      <c r="H89" s="38">
        <f t="shared" si="10"/>
        <v>3738.28</v>
      </c>
      <c r="I89" s="38">
        <f t="shared" si="11"/>
        <v>211212.82</v>
      </c>
    </row>
    <row r="90" spans="1:9" x14ac:dyDescent="0.2">
      <c r="A90" s="34" t="s">
        <v>143</v>
      </c>
      <c r="B90" s="119" t="s">
        <v>76</v>
      </c>
      <c r="C90" s="12" t="s">
        <v>332</v>
      </c>
      <c r="D90" s="12" t="s">
        <v>298</v>
      </c>
      <c r="E90" s="11">
        <f t="shared" si="9"/>
        <v>421262.25</v>
      </c>
      <c r="F90" s="38">
        <v>366315</v>
      </c>
      <c r="G90" s="16">
        <f t="shared" si="13"/>
        <v>54947.25</v>
      </c>
      <c r="H90" s="38">
        <f t="shared" si="10"/>
        <v>7326.3</v>
      </c>
      <c r="I90" s="38">
        <f t="shared" si="11"/>
        <v>413935.95</v>
      </c>
    </row>
    <row r="91" spans="1:9" x14ac:dyDescent="0.2">
      <c r="A91" s="37" t="s">
        <v>255</v>
      </c>
      <c r="B91" s="119" t="s">
        <v>208</v>
      </c>
      <c r="C91" s="12" t="s">
        <v>332</v>
      </c>
      <c r="D91" s="12" t="s">
        <v>299</v>
      </c>
      <c r="E91" s="11">
        <f t="shared" si="9"/>
        <v>345000</v>
      </c>
      <c r="F91" s="38">
        <v>300000</v>
      </c>
      <c r="G91" s="16">
        <f t="shared" si="13"/>
        <v>45000</v>
      </c>
      <c r="H91" s="38">
        <f t="shared" si="10"/>
        <v>6000</v>
      </c>
      <c r="I91" s="38">
        <f t="shared" si="11"/>
        <v>339000</v>
      </c>
    </row>
    <row r="92" spans="1:9" x14ac:dyDescent="0.2">
      <c r="A92" s="37" t="s">
        <v>255</v>
      </c>
      <c r="B92" s="119" t="s">
        <v>76</v>
      </c>
      <c r="C92" s="12" t="s">
        <v>332</v>
      </c>
      <c r="D92" s="12" t="s">
        <v>300</v>
      </c>
      <c r="E92" s="11">
        <f t="shared" si="9"/>
        <v>70197.149999999994</v>
      </c>
      <c r="F92" s="38">
        <v>61041</v>
      </c>
      <c r="G92" s="16">
        <f t="shared" si="13"/>
        <v>9156.15</v>
      </c>
      <c r="H92" s="38">
        <f t="shared" si="10"/>
        <v>1220.82</v>
      </c>
      <c r="I92" s="38">
        <f t="shared" si="11"/>
        <v>68976.329999999987</v>
      </c>
    </row>
    <row r="93" spans="1:9" x14ac:dyDescent="0.2">
      <c r="A93" s="37" t="s">
        <v>255</v>
      </c>
      <c r="B93" s="119" t="s">
        <v>208</v>
      </c>
      <c r="C93" s="12" t="s">
        <v>332</v>
      </c>
      <c r="D93" s="12" t="s">
        <v>301</v>
      </c>
      <c r="E93" s="11">
        <f t="shared" si="9"/>
        <v>103220.48</v>
      </c>
      <c r="F93" s="38">
        <f>1612.82*64</f>
        <v>103220.48</v>
      </c>
      <c r="G93" s="16"/>
      <c r="H93" s="38"/>
      <c r="I93" s="38">
        <f t="shared" si="11"/>
        <v>103220.48</v>
      </c>
    </row>
    <row r="94" spans="1:9" x14ac:dyDescent="0.2">
      <c r="A94" s="37" t="s">
        <v>255</v>
      </c>
      <c r="B94" s="119" t="s">
        <v>208</v>
      </c>
      <c r="C94" s="12" t="s">
        <v>332</v>
      </c>
      <c r="D94" s="12" t="s">
        <v>302</v>
      </c>
      <c r="E94" s="11">
        <f t="shared" si="9"/>
        <v>26278.65</v>
      </c>
      <c r="F94" s="38">
        <v>22851</v>
      </c>
      <c r="G94" s="16">
        <f t="shared" si="13"/>
        <v>3427.65</v>
      </c>
      <c r="H94" s="38">
        <f>F94*2%</f>
        <v>457.02</v>
      </c>
      <c r="I94" s="38">
        <f t="shared" si="11"/>
        <v>25821.63</v>
      </c>
    </row>
    <row r="95" spans="1:9" x14ac:dyDescent="0.2">
      <c r="A95" s="37" t="s">
        <v>255</v>
      </c>
      <c r="B95" s="119" t="s">
        <v>208</v>
      </c>
      <c r="C95" s="12" t="s">
        <v>332</v>
      </c>
      <c r="D95" s="12" t="s">
        <v>303</v>
      </c>
      <c r="E95" s="11">
        <f t="shared" si="9"/>
        <v>32088.45</v>
      </c>
      <c r="F95" s="38">
        <v>27903</v>
      </c>
      <c r="G95" s="16">
        <f t="shared" si="13"/>
        <v>4185.45</v>
      </c>
      <c r="H95" s="38">
        <f>F95*2%</f>
        <v>558.06000000000006</v>
      </c>
      <c r="I95" s="38">
        <f t="shared" si="11"/>
        <v>31530.39</v>
      </c>
    </row>
    <row r="96" spans="1:9" x14ac:dyDescent="0.2">
      <c r="A96" s="37" t="s">
        <v>255</v>
      </c>
      <c r="B96" s="119" t="s">
        <v>208</v>
      </c>
      <c r="C96" s="12" t="s">
        <v>332</v>
      </c>
      <c r="D96" s="12" t="s">
        <v>304</v>
      </c>
      <c r="E96" s="11">
        <f t="shared" si="9"/>
        <v>765.9</v>
      </c>
      <c r="F96" s="38">
        <v>666</v>
      </c>
      <c r="G96" s="16">
        <f t="shared" si="13"/>
        <v>99.899999999999991</v>
      </c>
      <c r="H96" s="38">
        <f>F96*2%</f>
        <v>13.32</v>
      </c>
      <c r="I96" s="38">
        <f t="shared" si="11"/>
        <v>752.57999999999993</v>
      </c>
    </row>
    <row r="97" spans="1:9" x14ac:dyDescent="0.2">
      <c r="A97" s="37" t="s">
        <v>255</v>
      </c>
      <c r="B97" s="119" t="s">
        <v>76</v>
      </c>
      <c r="C97" s="12" t="s">
        <v>332</v>
      </c>
      <c r="D97" s="12" t="s">
        <v>305</v>
      </c>
      <c r="E97" s="11">
        <f t="shared" si="9"/>
        <v>80960</v>
      </c>
      <c r="F97" s="38">
        <v>70400</v>
      </c>
      <c r="G97" s="16">
        <f t="shared" si="13"/>
        <v>10560</v>
      </c>
      <c r="H97" s="38">
        <f t="shared" ref="H97:H109" si="14">F97*2%</f>
        <v>1408</v>
      </c>
      <c r="I97" s="38">
        <f t="shared" si="11"/>
        <v>79552</v>
      </c>
    </row>
    <row r="98" spans="1:9" x14ac:dyDescent="0.2">
      <c r="A98" s="37" t="s">
        <v>149</v>
      </c>
      <c r="B98" s="119" t="s">
        <v>208</v>
      </c>
      <c r="C98" s="12" t="s">
        <v>332</v>
      </c>
      <c r="D98" s="12" t="s">
        <v>306</v>
      </c>
      <c r="E98" s="11">
        <f t="shared" si="9"/>
        <v>235031.25</v>
      </c>
      <c r="F98" s="38">
        <v>204375</v>
      </c>
      <c r="G98" s="16">
        <f t="shared" si="13"/>
        <v>30656.25</v>
      </c>
      <c r="H98" s="38">
        <f t="shared" si="14"/>
        <v>4087.5</v>
      </c>
      <c r="I98" s="38">
        <f t="shared" si="11"/>
        <v>230943.75</v>
      </c>
    </row>
    <row r="99" spans="1:9" x14ac:dyDescent="0.2">
      <c r="A99" s="37" t="s">
        <v>149</v>
      </c>
      <c r="B99" s="119" t="s">
        <v>76</v>
      </c>
      <c r="C99" s="12" t="s">
        <v>332</v>
      </c>
      <c r="D99" s="12" t="s">
        <v>307</v>
      </c>
      <c r="E99" s="11">
        <f t="shared" si="9"/>
        <v>168284.1</v>
      </c>
      <c r="F99" s="38">
        <v>146334</v>
      </c>
      <c r="G99" s="16">
        <f t="shared" si="13"/>
        <v>21950.1</v>
      </c>
      <c r="H99" s="38">
        <f t="shared" si="14"/>
        <v>2926.68</v>
      </c>
      <c r="I99" s="38">
        <f t="shared" si="11"/>
        <v>165357.42000000001</v>
      </c>
    </row>
    <row r="100" spans="1:9" x14ac:dyDescent="0.2">
      <c r="A100" s="37" t="s">
        <v>287</v>
      </c>
      <c r="B100" s="119" t="s">
        <v>264</v>
      </c>
      <c r="C100" s="12" t="s">
        <v>332</v>
      </c>
      <c r="D100" s="12" t="s">
        <v>308</v>
      </c>
      <c r="E100" s="11">
        <f t="shared" si="9"/>
        <v>23000</v>
      </c>
      <c r="F100" s="38">
        <v>20000</v>
      </c>
      <c r="G100" s="16">
        <f t="shared" si="13"/>
        <v>3000</v>
      </c>
      <c r="H100" s="38">
        <f t="shared" si="14"/>
        <v>400</v>
      </c>
      <c r="I100" s="38">
        <f t="shared" si="11"/>
        <v>22600</v>
      </c>
    </row>
    <row r="101" spans="1:9" x14ac:dyDescent="0.2">
      <c r="A101" s="37" t="s">
        <v>287</v>
      </c>
      <c r="B101" s="119" t="s">
        <v>264</v>
      </c>
      <c r="C101" s="12" t="s">
        <v>332</v>
      </c>
      <c r="D101" s="12" t="s">
        <v>309</v>
      </c>
      <c r="E101" s="11">
        <f t="shared" si="9"/>
        <v>73600</v>
      </c>
      <c r="F101" s="38">
        <v>64000</v>
      </c>
      <c r="G101" s="16">
        <f t="shared" si="13"/>
        <v>9600</v>
      </c>
      <c r="H101" s="38">
        <f t="shared" si="14"/>
        <v>1280</v>
      </c>
      <c r="I101" s="38">
        <f t="shared" si="11"/>
        <v>72320</v>
      </c>
    </row>
    <row r="102" spans="1:9" x14ac:dyDescent="0.2">
      <c r="A102" s="37" t="s">
        <v>287</v>
      </c>
      <c r="B102" s="119" t="s">
        <v>293</v>
      </c>
      <c r="C102" s="12" t="s">
        <v>332</v>
      </c>
      <c r="D102" s="12" t="s">
        <v>310</v>
      </c>
      <c r="E102" s="11">
        <f t="shared" si="9"/>
        <v>18400</v>
      </c>
      <c r="F102" s="38">
        <v>16000</v>
      </c>
      <c r="G102" s="16">
        <f t="shared" si="13"/>
        <v>2400</v>
      </c>
      <c r="H102" s="38">
        <f t="shared" si="14"/>
        <v>320</v>
      </c>
      <c r="I102" s="38">
        <f t="shared" si="11"/>
        <v>18080</v>
      </c>
    </row>
    <row r="103" spans="1:9" x14ac:dyDescent="0.2">
      <c r="A103" s="37" t="s">
        <v>287</v>
      </c>
      <c r="B103" s="119" t="s">
        <v>293</v>
      </c>
      <c r="C103" s="12" t="s">
        <v>332</v>
      </c>
      <c r="D103" s="12" t="s">
        <v>311</v>
      </c>
      <c r="E103" s="11">
        <f t="shared" si="9"/>
        <v>552</v>
      </c>
      <c r="F103" s="38">
        <v>480</v>
      </c>
      <c r="G103" s="16">
        <f t="shared" si="13"/>
        <v>72</v>
      </c>
      <c r="H103" s="38">
        <f t="shared" si="14"/>
        <v>9.6</v>
      </c>
      <c r="I103" s="38">
        <f t="shared" si="11"/>
        <v>542.4</v>
      </c>
    </row>
    <row r="104" spans="1:9" x14ac:dyDescent="0.2">
      <c r="A104" s="37" t="s">
        <v>287</v>
      </c>
      <c r="B104" s="119" t="s">
        <v>264</v>
      </c>
      <c r="C104" s="12" t="s">
        <v>332</v>
      </c>
      <c r="D104" s="12" t="s">
        <v>312</v>
      </c>
      <c r="E104" s="11">
        <f t="shared" si="9"/>
        <v>57501.15</v>
      </c>
      <c r="F104" s="38">
        <v>50001</v>
      </c>
      <c r="G104" s="16">
        <f t="shared" si="13"/>
        <v>7500.15</v>
      </c>
      <c r="H104" s="38">
        <f t="shared" si="14"/>
        <v>1000.02</v>
      </c>
      <c r="I104" s="38">
        <f t="shared" si="11"/>
        <v>56501.130000000005</v>
      </c>
    </row>
    <row r="105" spans="1:9" x14ac:dyDescent="0.2">
      <c r="A105" s="37" t="s">
        <v>287</v>
      </c>
      <c r="B105" s="119" t="s">
        <v>76</v>
      </c>
      <c r="C105" s="12" t="s">
        <v>332</v>
      </c>
      <c r="D105" s="12" t="s">
        <v>313</v>
      </c>
      <c r="E105" s="11">
        <f t="shared" si="9"/>
        <v>119295.25</v>
      </c>
      <c r="F105" s="38">
        <v>103735</v>
      </c>
      <c r="G105" s="16">
        <f t="shared" si="13"/>
        <v>15560.25</v>
      </c>
      <c r="H105" s="38">
        <f t="shared" si="14"/>
        <v>2074.6999999999998</v>
      </c>
      <c r="I105" s="38">
        <f t="shared" si="11"/>
        <v>117220.55</v>
      </c>
    </row>
    <row r="106" spans="1:9" x14ac:dyDescent="0.2">
      <c r="A106" s="37" t="s">
        <v>287</v>
      </c>
      <c r="B106" s="119" t="s">
        <v>208</v>
      </c>
      <c r="C106" s="12" t="s">
        <v>332</v>
      </c>
      <c r="D106" s="12" t="s">
        <v>314</v>
      </c>
      <c r="E106" s="11">
        <f t="shared" si="9"/>
        <v>160517</v>
      </c>
      <c r="F106" s="38">
        <v>139580</v>
      </c>
      <c r="G106" s="16">
        <f t="shared" si="13"/>
        <v>20937</v>
      </c>
      <c r="H106" s="38">
        <f t="shared" si="14"/>
        <v>2791.6</v>
      </c>
      <c r="I106" s="38">
        <f t="shared" si="11"/>
        <v>157725.4</v>
      </c>
    </row>
    <row r="107" spans="1:9" x14ac:dyDescent="0.2">
      <c r="A107" s="37" t="s">
        <v>287</v>
      </c>
      <c r="B107" s="119" t="s">
        <v>264</v>
      </c>
      <c r="C107" s="12" t="s">
        <v>332</v>
      </c>
      <c r="D107" s="12" t="s">
        <v>315</v>
      </c>
      <c r="E107" s="11">
        <f t="shared" si="9"/>
        <v>153105.25</v>
      </c>
      <c r="F107" s="38">
        <v>133135</v>
      </c>
      <c r="G107" s="16">
        <f t="shared" si="13"/>
        <v>19970.25</v>
      </c>
      <c r="H107" s="38">
        <f t="shared" si="14"/>
        <v>2662.7000000000003</v>
      </c>
      <c r="I107" s="38">
        <f t="shared" si="11"/>
        <v>150442.54999999999</v>
      </c>
    </row>
    <row r="108" spans="1:9" x14ac:dyDescent="0.2">
      <c r="A108" s="37" t="s">
        <v>287</v>
      </c>
      <c r="B108" s="119" t="s">
        <v>264</v>
      </c>
      <c r="C108" s="12" t="s">
        <v>332</v>
      </c>
      <c r="D108" s="12" t="s">
        <v>316</v>
      </c>
      <c r="E108" s="11">
        <f t="shared" si="9"/>
        <v>21342.85</v>
      </c>
      <c r="F108" s="38">
        <v>18559</v>
      </c>
      <c r="G108" s="16">
        <f t="shared" si="13"/>
        <v>2783.85</v>
      </c>
      <c r="H108" s="38">
        <f t="shared" si="14"/>
        <v>371.18</v>
      </c>
      <c r="I108" s="38">
        <f t="shared" si="11"/>
        <v>20971.67</v>
      </c>
    </row>
    <row r="109" spans="1:9" x14ac:dyDescent="0.2">
      <c r="A109" s="37" t="s">
        <v>287</v>
      </c>
      <c r="B109" s="119" t="s">
        <v>208</v>
      </c>
      <c r="C109" s="12" t="s">
        <v>332</v>
      </c>
      <c r="D109" s="12" t="s">
        <v>317</v>
      </c>
      <c r="E109" s="11">
        <f t="shared" si="9"/>
        <v>140168.9</v>
      </c>
      <c r="F109" s="38">
        <v>121886</v>
      </c>
      <c r="G109" s="16">
        <f t="shared" si="13"/>
        <v>18282.899999999998</v>
      </c>
      <c r="H109" s="38">
        <f t="shared" si="14"/>
        <v>2437.7200000000003</v>
      </c>
      <c r="I109" s="38">
        <f t="shared" si="11"/>
        <v>137731.18</v>
      </c>
    </row>
    <row r="110" spans="1:9" x14ac:dyDescent="0.2">
      <c r="A110" s="12" t="s">
        <v>333</v>
      </c>
      <c r="B110" s="119" t="s">
        <v>76</v>
      </c>
      <c r="C110" s="12" t="s">
        <v>71</v>
      </c>
      <c r="D110" s="69" t="s">
        <v>335</v>
      </c>
      <c r="E110" s="11">
        <f t="shared" si="9"/>
        <v>24989.5</v>
      </c>
      <c r="F110" s="38">
        <v>21730</v>
      </c>
      <c r="G110" s="38">
        <f t="shared" si="13"/>
        <v>3259.5</v>
      </c>
      <c r="H110" s="38">
        <f t="shared" si="10"/>
        <v>434.6</v>
      </c>
      <c r="I110" s="38">
        <f t="shared" si="11"/>
        <v>24554.9</v>
      </c>
    </row>
    <row r="111" spans="1:9" x14ac:dyDescent="0.2">
      <c r="A111" s="12" t="s">
        <v>333</v>
      </c>
      <c r="B111" s="119" t="s">
        <v>264</v>
      </c>
      <c r="C111" s="12" t="s">
        <v>72</v>
      </c>
      <c r="D111" s="53" t="s">
        <v>336</v>
      </c>
      <c r="E111" s="11">
        <f t="shared" si="9"/>
        <v>22596.35</v>
      </c>
      <c r="F111" s="16">
        <v>19649</v>
      </c>
      <c r="G111" s="38">
        <f t="shared" si="13"/>
        <v>2947.35</v>
      </c>
      <c r="H111" s="38">
        <f t="shared" si="10"/>
        <v>392.98</v>
      </c>
      <c r="I111" s="38">
        <f t="shared" si="11"/>
        <v>22203.37</v>
      </c>
    </row>
    <row r="112" spans="1:9" x14ac:dyDescent="0.2">
      <c r="A112" s="12" t="s">
        <v>334</v>
      </c>
      <c r="B112" s="119" t="s">
        <v>76</v>
      </c>
      <c r="C112" s="12" t="s">
        <v>12</v>
      </c>
      <c r="D112" s="38" t="s">
        <v>338</v>
      </c>
      <c r="E112" s="11">
        <f t="shared" si="9"/>
        <v>57155</v>
      </c>
      <c r="F112" s="38">
        <v>49700</v>
      </c>
      <c r="G112" s="38">
        <f t="shared" si="13"/>
        <v>7455</v>
      </c>
      <c r="H112" s="38">
        <f t="shared" si="10"/>
        <v>994</v>
      </c>
      <c r="I112" s="38">
        <f t="shared" si="11"/>
        <v>56161</v>
      </c>
    </row>
    <row r="113" spans="1:9" x14ac:dyDescent="0.2">
      <c r="A113" s="12" t="s">
        <v>334</v>
      </c>
      <c r="B113" s="119" t="s">
        <v>208</v>
      </c>
      <c r="C113" s="12" t="s">
        <v>12</v>
      </c>
      <c r="D113" s="38" t="s">
        <v>340</v>
      </c>
      <c r="E113" s="11">
        <f t="shared" si="9"/>
        <v>48646.15</v>
      </c>
      <c r="F113" s="38">
        <v>42301</v>
      </c>
      <c r="G113" s="38">
        <f t="shared" si="13"/>
        <v>6345.15</v>
      </c>
      <c r="H113" s="38">
        <f t="shared" si="10"/>
        <v>846.02</v>
      </c>
      <c r="I113" s="38">
        <f t="shared" si="11"/>
        <v>47800.130000000005</v>
      </c>
    </row>
    <row r="114" spans="1:9" x14ac:dyDescent="0.2">
      <c r="A114" s="12" t="s">
        <v>334</v>
      </c>
      <c r="B114" s="119" t="s">
        <v>208</v>
      </c>
      <c r="C114" s="12" t="s">
        <v>12</v>
      </c>
      <c r="D114" s="38" t="s">
        <v>341</v>
      </c>
      <c r="E114" s="11">
        <f t="shared" si="9"/>
        <v>12512</v>
      </c>
      <c r="F114" s="38">
        <v>10880</v>
      </c>
      <c r="G114" s="38">
        <f t="shared" si="13"/>
        <v>1632</v>
      </c>
      <c r="H114" s="38">
        <f t="shared" si="10"/>
        <v>217.6</v>
      </c>
      <c r="I114" s="38">
        <f t="shared" si="11"/>
        <v>12294.4</v>
      </c>
    </row>
    <row r="115" spans="1:9" x14ac:dyDescent="0.2">
      <c r="A115" s="12" t="s">
        <v>334</v>
      </c>
      <c r="B115" s="119" t="s">
        <v>208</v>
      </c>
      <c r="C115" s="12" t="s">
        <v>12</v>
      </c>
      <c r="D115" s="38" t="s">
        <v>342</v>
      </c>
      <c r="E115" s="11">
        <f t="shared" si="9"/>
        <v>2597.85</v>
      </c>
      <c r="F115" s="38">
        <v>2259</v>
      </c>
      <c r="G115" s="38">
        <f t="shared" si="13"/>
        <v>338.84999999999997</v>
      </c>
      <c r="H115" s="38">
        <f t="shared" si="10"/>
        <v>45.18</v>
      </c>
      <c r="I115" s="38">
        <f t="shared" si="11"/>
        <v>2552.67</v>
      </c>
    </row>
    <row r="116" spans="1:9" x14ac:dyDescent="0.2">
      <c r="A116" s="12" t="s">
        <v>334</v>
      </c>
      <c r="B116" s="119" t="s">
        <v>264</v>
      </c>
      <c r="C116" s="12" t="s">
        <v>12</v>
      </c>
      <c r="D116" s="38" t="s">
        <v>344</v>
      </c>
      <c r="E116" s="11">
        <f t="shared" si="9"/>
        <v>11041.15</v>
      </c>
      <c r="F116" s="38">
        <v>9601</v>
      </c>
      <c r="G116" s="38">
        <f t="shared" si="13"/>
        <v>1440.1499999999999</v>
      </c>
      <c r="H116" s="38">
        <f t="shared" si="10"/>
        <v>192.02</v>
      </c>
      <c r="I116" s="38">
        <f t="shared" si="11"/>
        <v>10849.13</v>
      </c>
    </row>
    <row r="117" spans="1:9" x14ac:dyDescent="0.2">
      <c r="A117" s="12" t="s">
        <v>350</v>
      </c>
      <c r="B117" s="119" t="s">
        <v>208</v>
      </c>
      <c r="C117" s="12" t="s">
        <v>115</v>
      </c>
      <c r="D117" s="14" t="s">
        <v>347</v>
      </c>
      <c r="E117" s="11">
        <f t="shared" si="9"/>
        <v>22715.95</v>
      </c>
      <c r="F117" s="16">
        <v>19753</v>
      </c>
      <c r="G117" s="38">
        <f t="shared" si="13"/>
        <v>2962.95</v>
      </c>
      <c r="H117" s="38">
        <f t="shared" si="10"/>
        <v>395.06</v>
      </c>
      <c r="I117" s="38">
        <f t="shared" si="11"/>
        <v>22320.89</v>
      </c>
    </row>
    <row r="118" spans="1:9" x14ac:dyDescent="0.2">
      <c r="A118" s="12" t="s">
        <v>350</v>
      </c>
      <c r="B118" s="119" t="s">
        <v>208</v>
      </c>
      <c r="C118" s="12" t="s">
        <v>115</v>
      </c>
      <c r="D118" s="14" t="s">
        <v>349</v>
      </c>
      <c r="E118" s="11">
        <f t="shared" si="9"/>
        <v>38883.800000000003</v>
      </c>
      <c r="F118" s="16">
        <v>33812</v>
      </c>
      <c r="G118" s="38">
        <f t="shared" si="13"/>
        <v>5071.8</v>
      </c>
      <c r="H118" s="38">
        <f t="shared" si="10"/>
        <v>676.24</v>
      </c>
      <c r="I118" s="38">
        <f t="shared" si="11"/>
        <v>38207.560000000005</v>
      </c>
    </row>
    <row r="119" spans="1:9" x14ac:dyDescent="0.2">
      <c r="A119" s="12" t="s">
        <v>350</v>
      </c>
      <c r="B119" s="119" t="s">
        <v>293</v>
      </c>
      <c r="C119" s="12" t="s">
        <v>207</v>
      </c>
      <c r="D119" s="12" t="s">
        <v>168</v>
      </c>
      <c r="E119" s="11">
        <f t="shared" si="9"/>
        <v>138000</v>
      </c>
      <c r="F119" s="16">
        <v>120000</v>
      </c>
      <c r="G119" s="16">
        <f t="shared" si="13"/>
        <v>18000</v>
      </c>
      <c r="H119" s="38">
        <f t="shared" si="10"/>
        <v>2400</v>
      </c>
      <c r="I119" s="38">
        <f t="shared" si="11"/>
        <v>135600</v>
      </c>
    </row>
    <row r="120" spans="1:9" x14ac:dyDescent="0.2">
      <c r="A120" s="12" t="s">
        <v>357</v>
      </c>
      <c r="B120" s="119" t="s">
        <v>264</v>
      </c>
      <c r="C120" s="12" t="s">
        <v>72</v>
      </c>
      <c r="D120" s="53" t="s">
        <v>353</v>
      </c>
      <c r="E120" s="11">
        <f t="shared" si="9"/>
        <v>7523.3</v>
      </c>
      <c r="F120" s="16">
        <v>6542</v>
      </c>
      <c r="G120" s="38">
        <f t="shared" si="13"/>
        <v>981.3</v>
      </c>
      <c r="H120" s="38">
        <f t="shared" si="10"/>
        <v>130.84</v>
      </c>
      <c r="I120" s="38">
        <f t="shared" si="11"/>
        <v>7392.46</v>
      </c>
    </row>
    <row r="121" spans="1:9" x14ac:dyDescent="0.2">
      <c r="A121" s="12" t="s">
        <v>357</v>
      </c>
      <c r="B121" s="119" t="s">
        <v>264</v>
      </c>
      <c r="C121" s="12" t="s">
        <v>72</v>
      </c>
      <c r="D121" s="53" t="s">
        <v>355</v>
      </c>
      <c r="E121" s="11">
        <f t="shared" si="9"/>
        <v>6584.9</v>
      </c>
      <c r="F121" s="16">
        <v>5726</v>
      </c>
      <c r="G121" s="38">
        <f t="shared" si="13"/>
        <v>858.9</v>
      </c>
      <c r="H121" s="38">
        <f t="shared" si="10"/>
        <v>114.52</v>
      </c>
      <c r="I121" s="38">
        <f t="shared" si="11"/>
        <v>6470.3799999999992</v>
      </c>
    </row>
    <row r="122" spans="1:9" x14ac:dyDescent="0.2">
      <c r="A122" s="14" t="s">
        <v>365</v>
      </c>
      <c r="B122" s="119" t="s">
        <v>293</v>
      </c>
      <c r="C122" s="12" t="s">
        <v>207</v>
      </c>
      <c r="D122" s="14" t="s">
        <v>169</v>
      </c>
      <c r="E122" s="11">
        <f t="shared" si="9"/>
        <v>31685.95</v>
      </c>
      <c r="F122" s="16">
        <v>27553</v>
      </c>
      <c r="G122" s="16">
        <f t="shared" si="13"/>
        <v>4132.95</v>
      </c>
      <c r="H122" s="38">
        <f t="shared" si="10"/>
        <v>551.06000000000006</v>
      </c>
      <c r="I122" s="38">
        <f t="shared" si="11"/>
        <v>31134.89</v>
      </c>
    </row>
    <row r="123" spans="1:9" x14ac:dyDescent="0.2">
      <c r="A123" s="14" t="s">
        <v>365</v>
      </c>
      <c r="B123" s="119" t="s">
        <v>293</v>
      </c>
      <c r="C123" s="12" t="s">
        <v>207</v>
      </c>
      <c r="D123" s="12" t="s">
        <v>170</v>
      </c>
      <c r="E123" s="11">
        <f t="shared" si="9"/>
        <v>204700</v>
      </c>
      <c r="F123" s="16">
        <v>178000</v>
      </c>
      <c r="G123" s="16">
        <f t="shared" si="13"/>
        <v>26700</v>
      </c>
      <c r="H123" s="38">
        <f t="shared" si="10"/>
        <v>3560</v>
      </c>
      <c r="I123" s="38">
        <f t="shared" si="11"/>
        <v>201140</v>
      </c>
    </row>
    <row r="124" spans="1:9" x14ac:dyDescent="0.2">
      <c r="A124" s="14" t="s">
        <v>365</v>
      </c>
      <c r="B124" s="119" t="s">
        <v>293</v>
      </c>
      <c r="C124" s="12" t="s">
        <v>207</v>
      </c>
      <c r="D124" s="14" t="s">
        <v>171</v>
      </c>
      <c r="E124" s="11">
        <f t="shared" si="9"/>
        <v>158125</v>
      </c>
      <c r="F124" s="16">
        <v>137500</v>
      </c>
      <c r="G124" s="16">
        <f t="shared" si="13"/>
        <v>20625</v>
      </c>
      <c r="H124" s="38">
        <f t="shared" si="10"/>
        <v>2750</v>
      </c>
      <c r="I124" s="38">
        <f t="shared" si="11"/>
        <v>155375</v>
      </c>
    </row>
    <row r="125" spans="1:9" x14ac:dyDescent="0.2">
      <c r="A125" s="14" t="s">
        <v>365</v>
      </c>
      <c r="B125" s="119" t="s">
        <v>293</v>
      </c>
      <c r="C125" s="12" t="s">
        <v>207</v>
      </c>
      <c r="D125" s="12" t="s">
        <v>172</v>
      </c>
      <c r="E125" s="11">
        <f t="shared" si="9"/>
        <v>113484.3</v>
      </c>
      <c r="F125" s="16">
        <v>98682</v>
      </c>
      <c r="G125" s="16">
        <f t="shared" si="13"/>
        <v>14802.3</v>
      </c>
      <c r="H125" s="38">
        <f t="shared" si="10"/>
        <v>1973.64</v>
      </c>
      <c r="I125" s="38">
        <f t="shared" si="11"/>
        <v>111510.66</v>
      </c>
    </row>
    <row r="126" spans="1:9" x14ac:dyDescent="0.2">
      <c r="A126" s="12"/>
      <c r="B126" s="119"/>
      <c r="C126" s="12"/>
      <c r="D126" s="62"/>
      <c r="E126" s="38"/>
      <c r="F126" s="38"/>
      <c r="G126" s="38"/>
      <c r="H126" s="38">
        <f t="shared" ref="H126:H130" si="15">F126*2%</f>
        <v>0</v>
      </c>
      <c r="I126" s="38">
        <f t="shared" ref="I126:I130" si="16">E126-H126</f>
        <v>0</v>
      </c>
    </row>
    <row r="127" spans="1:9" x14ac:dyDescent="0.2">
      <c r="A127" s="12"/>
      <c r="B127" s="119"/>
      <c r="C127" s="12"/>
      <c r="D127" s="53"/>
      <c r="E127" s="38"/>
      <c r="F127" s="16"/>
      <c r="G127" s="38"/>
      <c r="H127" s="38">
        <f t="shared" si="15"/>
        <v>0</v>
      </c>
      <c r="I127" s="38">
        <f t="shared" si="16"/>
        <v>0</v>
      </c>
    </row>
    <row r="128" spans="1:9" x14ac:dyDescent="0.2">
      <c r="A128" s="12"/>
      <c r="B128" s="119"/>
      <c r="C128" s="12"/>
      <c r="D128" s="53"/>
      <c r="E128" s="38"/>
      <c r="F128" s="16"/>
      <c r="G128" s="38"/>
      <c r="H128" s="38">
        <f t="shared" si="15"/>
        <v>0</v>
      </c>
      <c r="I128" s="38">
        <f t="shared" si="16"/>
        <v>0</v>
      </c>
    </row>
    <row r="129" spans="1:9" x14ac:dyDescent="0.2">
      <c r="A129" s="12"/>
      <c r="B129" s="119"/>
      <c r="C129" s="12"/>
      <c r="D129" s="14"/>
      <c r="E129" s="16"/>
      <c r="F129" s="16"/>
      <c r="G129" s="16"/>
      <c r="H129" s="38">
        <f t="shared" si="15"/>
        <v>0</v>
      </c>
      <c r="I129" s="38">
        <f t="shared" si="16"/>
        <v>0</v>
      </c>
    </row>
    <row r="130" spans="1:9" x14ac:dyDescent="0.2">
      <c r="A130" s="12"/>
      <c r="B130" s="119"/>
      <c r="C130" s="12"/>
      <c r="D130" s="14"/>
      <c r="E130" s="16"/>
      <c r="F130" s="16"/>
      <c r="G130" s="16"/>
      <c r="H130" s="38">
        <f t="shared" si="15"/>
        <v>0</v>
      </c>
      <c r="I130" s="38">
        <f t="shared" si="16"/>
        <v>0</v>
      </c>
    </row>
    <row r="131" spans="1:9" x14ac:dyDescent="0.2">
      <c r="A131" s="12"/>
      <c r="B131" s="119"/>
      <c r="C131" s="12"/>
      <c r="D131" s="53"/>
      <c r="E131" s="16"/>
      <c r="F131" s="16"/>
      <c r="G131" s="38"/>
      <c r="H131" s="38">
        <f t="shared" ref="H131:H194" si="17">F131*2%</f>
        <v>0</v>
      </c>
      <c r="I131" s="38">
        <f t="shared" ref="I131:I194" si="18">E131-H131</f>
        <v>0</v>
      </c>
    </row>
    <row r="132" spans="1:9" x14ac:dyDescent="0.2">
      <c r="A132" s="12"/>
      <c r="B132" s="119"/>
      <c r="C132" s="12"/>
      <c r="D132" s="62"/>
      <c r="E132" s="38"/>
      <c r="F132" s="38"/>
      <c r="G132" s="38"/>
      <c r="H132" s="38">
        <f t="shared" si="17"/>
        <v>0</v>
      </c>
      <c r="I132" s="38">
        <f t="shared" si="18"/>
        <v>0</v>
      </c>
    </row>
    <row r="133" spans="1:9" x14ac:dyDescent="0.2">
      <c r="A133" s="12"/>
      <c r="B133" s="119"/>
      <c r="C133" s="12"/>
      <c r="D133" s="16"/>
      <c r="E133" s="38"/>
      <c r="F133" s="16"/>
      <c r="G133" s="38"/>
      <c r="H133" s="38">
        <f t="shared" si="17"/>
        <v>0</v>
      </c>
      <c r="I133" s="38">
        <f t="shared" si="18"/>
        <v>0</v>
      </c>
    </row>
    <row r="134" spans="1:9" x14ac:dyDescent="0.2">
      <c r="A134" s="12"/>
      <c r="B134" s="119"/>
      <c r="C134" s="12"/>
      <c r="D134" s="38"/>
      <c r="E134" s="16"/>
      <c r="F134" s="38"/>
      <c r="G134" s="38"/>
      <c r="H134" s="38">
        <f t="shared" si="17"/>
        <v>0</v>
      </c>
      <c r="I134" s="38">
        <f t="shared" si="18"/>
        <v>0</v>
      </c>
    </row>
    <row r="135" spans="1:9" x14ac:dyDescent="0.2">
      <c r="A135" s="12"/>
      <c r="B135" s="119"/>
      <c r="C135" s="12"/>
      <c r="D135" s="53"/>
      <c r="E135" s="38"/>
      <c r="F135" s="16"/>
      <c r="G135" s="38"/>
      <c r="H135" s="38">
        <f t="shared" si="17"/>
        <v>0</v>
      </c>
      <c r="I135" s="38">
        <f t="shared" si="18"/>
        <v>0</v>
      </c>
    </row>
    <row r="136" spans="1:9" x14ac:dyDescent="0.2">
      <c r="A136" s="12"/>
      <c r="B136" s="119"/>
      <c r="C136" s="12"/>
      <c r="D136" s="14"/>
      <c r="E136" s="16"/>
      <c r="F136" s="16"/>
      <c r="G136" s="16"/>
      <c r="H136" s="38">
        <f t="shared" si="17"/>
        <v>0</v>
      </c>
      <c r="I136" s="38">
        <f t="shared" si="18"/>
        <v>0</v>
      </c>
    </row>
    <row r="137" spans="1:9" x14ac:dyDescent="0.2">
      <c r="A137" s="12"/>
      <c r="B137" s="119"/>
      <c r="C137" s="12"/>
      <c r="D137" s="53"/>
      <c r="E137" s="11"/>
      <c r="F137" s="16"/>
      <c r="G137" s="11"/>
      <c r="H137" s="38">
        <f t="shared" si="17"/>
        <v>0</v>
      </c>
      <c r="I137" s="38">
        <f t="shared" si="18"/>
        <v>0</v>
      </c>
    </row>
    <row r="138" spans="1:9" x14ac:dyDescent="0.2">
      <c r="A138" s="12"/>
      <c r="B138" s="119"/>
      <c r="C138" s="12"/>
      <c r="D138" s="14"/>
      <c r="E138" s="16"/>
      <c r="F138" s="16"/>
      <c r="G138" s="16"/>
      <c r="H138" s="38">
        <f t="shared" si="17"/>
        <v>0</v>
      </c>
      <c r="I138" s="38">
        <f t="shared" si="18"/>
        <v>0</v>
      </c>
    </row>
    <row r="139" spans="1:9" x14ac:dyDescent="0.2">
      <c r="A139" s="12"/>
      <c r="B139" s="119"/>
      <c r="C139" s="12"/>
      <c r="D139" s="14"/>
      <c r="E139" s="16"/>
      <c r="F139" s="16"/>
      <c r="G139" s="16"/>
      <c r="H139" s="38">
        <f t="shared" si="17"/>
        <v>0</v>
      </c>
      <c r="I139" s="38">
        <f t="shared" si="18"/>
        <v>0</v>
      </c>
    </row>
    <row r="140" spans="1:9" x14ac:dyDescent="0.2">
      <c r="A140" s="12"/>
      <c r="B140" s="119"/>
      <c r="C140" s="12"/>
      <c r="D140" s="14"/>
      <c r="E140" s="16"/>
      <c r="F140" s="16"/>
      <c r="G140" s="16"/>
      <c r="H140" s="38">
        <f t="shared" si="17"/>
        <v>0</v>
      </c>
      <c r="I140" s="38">
        <f t="shared" si="18"/>
        <v>0</v>
      </c>
    </row>
    <row r="141" spans="1:9" x14ac:dyDescent="0.2">
      <c r="A141" s="121"/>
      <c r="B141" s="122"/>
      <c r="C141" s="121"/>
      <c r="D141" s="123"/>
      <c r="E141" s="124"/>
      <c r="F141" s="124"/>
      <c r="G141" s="124"/>
      <c r="H141" s="124">
        <f t="shared" si="17"/>
        <v>0</v>
      </c>
      <c r="I141" s="124">
        <f t="shared" si="18"/>
        <v>0</v>
      </c>
    </row>
    <row r="142" spans="1:9" x14ac:dyDescent="0.2">
      <c r="A142" s="121"/>
      <c r="B142" s="122"/>
      <c r="C142" s="121"/>
      <c r="D142" s="123"/>
      <c r="E142" s="124"/>
      <c r="F142" s="124"/>
      <c r="G142" s="124"/>
      <c r="H142" s="124">
        <f t="shared" si="17"/>
        <v>0</v>
      </c>
      <c r="I142" s="124">
        <f t="shared" si="18"/>
        <v>0</v>
      </c>
    </row>
    <row r="143" spans="1:9" x14ac:dyDescent="0.2">
      <c r="A143" s="12"/>
      <c r="B143" s="119"/>
      <c r="C143" s="12"/>
      <c r="D143" s="14"/>
      <c r="E143" s="16"/>
      <c r="F143" s="16"/>
      <c r="G143" s="16"/>
      <c r="H143" s="38">
        <f t="shared" si="17"/>
        <v>0</v>
      </c>
      <c r="I143" s="38">
        <f t="shared" si="18"/>
        <v>0</v>
      </c>
    </row>
    <row r="144" spans="1:9" x14ac:dyDescent="0.2">
      <c r="A144" s="12"/>
      <c r="B144" s="119"/>
      <c r="C144" s="12"/>
      <c r="D144" s="14"/>
      <c r="E144" s="16"/>
      <c r="F144" s="16"/>
      <c r="G144" s="16"/>
      <c r="H144" s="38">
        <f t="shared" si="17"/>
        <v>0</v>
      </c>
      <c r="I144" s="38">
        <f t="shared" si="18"/>
        <v>0</v>
      </c>
    </row>
    <row r="145" spans="1:9" x14ac:dyDescent="0.2">
      <c r="A145" s="121"/>
      <c r="B145" s="122"/>
      <c r="C145" s="121"/>
      <c r="D145" s="123"/>
      <c r="E145" s="124"/>
      <c r="F145" s="124"/>
      <c r="G145" s="124"/>
      <c r="H145" s="124">
        <f t="shared" si="17"/>
        <v>0</v>
      </c>
      <c r="I145" s="124">
        <f t="shared" si="18"/>
        <v>0</v>
      </c>
    </row>
    <row r="146" spans="1:9" x14ac:dyDescent="0.2">
      <c r="A146" s="121"/>
      <c r="B146" s="122"/>
      <c r="C146" s="121"/>
      <c r="D146" s="123"/>
      <c r="E146" s="124"/>
      <c r="F146" s="124"/>
      <c r="G146" s="124"/>
      <c r="H146" s="124">
        <f t="shared" si="17"/>
        <v>0</v>
      </c>
      <c r="I146" s="124">
        <f t="shared" si="18"/>
        <v>0</v>
      </c>
    </row>
    <row r="147" spans="1:9" x14ac:dyDescent="0.2">
      <c r="A147" s="121"/>
      <c r="B147" s="122"/>
      <c r="C147" s="121"/>
      <c r="D147" s="123"/>
      <c r="E147" s="124"/>
      <c r="F147" s="124"/>
      <c r="G147" s="124"/>
      <c r="H147" s="124">
        <f t="shared" si="17"/>
        <v>0</v>
      </c>
      <c r="I147" s="124">
        <f t="shared" si="18"/>
        <v>0</v>
      </c>
    </row>
    <row r="148" spans="1:9" x14ac:dyDescent="0.2">
      <c r="A148" s="121"/>
      <c r="B148" s="122"/>
      <c r="C148" s="121"/>
      <c r="D148" s="123"/>
      <c r="E148" s="124"/>
      <c r="F148" s="124"/>
      <c r="G148" s="124"/>
      <c r="H148" s="124">
        <f t="shared" si="17"/>
        <v>0</v>
      </c>
      <c r="I148" s="124">
        <f t="shared" si="18"/>
        <v>0</v>
      </c>
    </row>
    <row r="149" spans="1:9" x14ac:dyDescent="0.2">
      <c r="A149" s="125"/>
      <c r="B149" s="122"/>
      <c r="C149" s="121"/>
      <c r="D149" s="126"/>
      <c r="E149" s="127"/>
      <c r="F149" s="127"/>
      <c r="G149" s="127"/>
      <c r="H149" s="124">
        <f t="shared" si="17"/>
        <v>0</v>
      </c>
      <c r="I149" s="124">
        <f t="shared" si="18"/>
        <v>0</v>
      </c>
    </row>
    <row r="150" spans="1:9" x14ac:dyDescent="0.2">
      <c r="A150" s="125"/>
      <c r="B150" s="122"/>
      <c r="C150" s="121"/>
      <c r="D150" s="126"/>
      <c r="E150" s="127"/>
      <c r="F150" s="127"/>
      <c r="G150" s="127"/>
      <c r="H150" s="124">
        <f t="shared" si="17"/>
        <v>0</v>
      </c>
      <c r="I150" s="124">
        <f t="shared" si="18"/>
        <v>0</v>
      </c>
    </row>
    <row r="151" spans="1:9" x14ac:dyDescent="0.2">
      <c r="A151" s="125"/>
      <c r="B151" s="122"/>
      <c r="C151" s="121"/>
      <c r="D151" s="126"/>
      <c r="E151" s="127"/>
      <c r="F151" s="127"/>
      <c r="G151" s="127"/>
      <c r="H151" s="124">
        <f t="shared" si="17"/>
        <v>0</v>
      </c>
      <c r="I151" s="124">
        <f t="shared" si="18"/>
        <v>0</v>
      </c>
    </row>
    <row r="152" spans="1:9" x14ac:dyDescent="0.2">
      <c r="A152" s="39"/>
      <c r="B152" s="119"/>
      <c r="C152" s="12"/>
      <c r="D152" s="38"/>
      <c r="E152" s="16"/>
      <c r="F152" s="38"/>
      <c r="G152" s="16"/>
      <c r="H152" s="38">
        <f t="shared" si="17"/>
        <v>0</v>
      </c>
      <c r="I152" s="38">
        <f t="shared" si="18"/>
        <v>0</v>
      </c>
    </row>
    <row r="153" spans="1:9" x14ac:dyDescent="0.2">
      <c r="A153" s="39"/>
      <c r="B153" s="119"/>
      <c r="C153" s="12"/>
      <c r="D153" s="38"/>
      <c r="E153" s="16"/>
      <c r="F153" s="38"/>
      <c r="G153" s="16"/>
      <c r="H153" s="38">
        <f t="shared" si="17"/>
        <v>0</v>
      </c>
      <c r="I153" s="38">
        <f t="shared" si="18"/>
        <v>0</v>
      </c>
    </row>
    <row r="154" spans="1:9" x14ac:dyDescent="0.2">
      <c r="A154" s="39"/>
      <c r="B154" s="119"/>
      <c r="C154" s="12"/>
      <c r="D154" s="14"/>
      <c r="E154" s="16"/>
      <c r="F154" s="16"/>
      <c r="G154" s="16"/>
      <c r="H154" s="38">
        <f t="shared" si="17"/>
        <v>0</v>
      </c>
      <c r="I154" s="38">
        <f t="shared" si="18"/>
        <v>0</v>
      </c>
    </row>
    <row r="155" spans="1:9" x14ac:dyDescent="0.2">
      <c r="A155" s="39"/>
      <c r="B155" s="119"/>
      <c r="C155" s="12"/>
      <c r="D155" s="53"/>
      <c r="E155" s="38"/>
      <c r="F155" s="16"/>
      <c r="G155" s="38"/>
      <c r="H155" s="38">
        <f t="shared" si="17"/>
        <v>0</v>
      </c>
      <c r="I155" s="38">
        <f t="shared" si="18"/>
        <v>0</v>
      </c>
    </row>
    <row r="156" spans="1:9" x14ac:dyDescent="0.2">
      <c r="A156" s="39"/>
      <c r="B156" s="119"/>
      <c r="C156" s="12"/>
      <c r="D156" s="62"/>
      <c r="E156" s="38"/>
      <c r="F156" s="16"/>
      <c r="G156" s="38"/>
      <c r="H156" s="38">
        <f t="shared" si="17"/>
        <v>0</v>
      </c>
      <c r="I156" s="38">
        <f t="shared" si="18"/>
        <v>0</v>
      </c>
    </row>
    <row r="157" spans="1:9" x14ac:dyDescent="0.2">
      <c r="A157" s="39"/>
      <c r="B157" s="119"/>
      <c r="C157" s="12"/>
      <c r="D157" s="38"/>
      <c r="E157" s="16"/>
      <c r="F157" s="38"/>
      <c r="G157" s="38"/>
      <c r="H157" s="38">
        <f t="shared" si="17"/>
        <v>0</v>
      </c>
      <c r="I157" s="38">
        <f t="shared" si="18"/>
        <v>0</v>
      </c>
    </row>
    <row r="158" spans="1:9" x14ac:dyDescent="0.2">
      <c r="A158" s="39"/>
      <c r="B158" s="119"/>
      <c r="C158" s="12"/>
      <c r="D158" s="38"/>
      <c r="E158" s="38"/>
      <c r="F158" s="38"/>
      <c r="G158" s="38"/>
      <c r="H158" s="38">
        <f t="shared" si="17"/>
        <v>0</v>
      </c>
      <c r="I158" s="38">
        <f t="shared" si="18"/>
        <v>0</v>
      </c>
    </row>
    <row r="159" spans="1:9" x14ac:dyDescent="0.2">
      <c r="A159" s="39"/>
      <c r="B159" s="119"/>
      <c r="C159" s="12"/>
      <c r="D159" s="69"/>
      <c r="E159" s="38"/>
      <c r="F159" s="16"/>
      <c r="G159" s="38"/>
      <c r="H159" s="38">
        <f t="shared" si="17"/>
        <v>0</v>
      </c>
      <c r="I159" s="38">
        <f t="shared" si="18"/>
        <v>0</v>
      </c>
    </row>
    <row r="160" spans="1:9" x14ac:dyDescent="0.2">
      <c r="A160" s="14"/>
      <c r="B160" s="119"/>
      <c r="C160" s="12"/>
      <c r="D160" s="14"/>
      <c r="E160" s="16"/>
      <c r="F160" s="16"/>
      <c r="G160" s="16"/>
      <c r="H160" s="38">
        <f t="shared" si="17"/>
        <v>0</v>
      </c>
      <c r="I160" s="38">
        <f t="shared" si="18"/>
        <v>0</v>
      </c>
    </row>
    <row r="161" spans="1:9" x14ac:dyDescent="0.2">
      <c r="A161" s="14"/>
      <c r="B161" s="119"/>
      <c r="C161" s="12"/>
      <c r="D161" s="14"/>
      <c r="E161" s="16"/>
      <c r="F161" s="16"/>
      <c r="G161" s="16"/>
      <c r="H161" s="38">
        <f t="shared" si="17"/>
        <v>0</v>
      </c>
      <c r="I161" s="38">
        <f t="shared" si="18"/>
        <v>0</v>
      </c>
    </row>
    <row r="162" spans="1:9" x14ac:dyDescent="0.2">
      <c r="A162" s="14"/>
      <c r="B162" s="119"/>
      <c r="C162" s="12"/>
      <c r="D162" s="14"/>
      <c r="E162" s="16"/>
      <c r="F162" s="16"/>
      <c r="G162" s="16"/>
      <c r="H162" s="38">
        <f t="shared" si="17"/>
        <v>0</v>
      </c>
      <c r="I162" s="38">
        <f t="shared" si="18"/>
        <v>0</v>
      </c>
    </row>
    <row r="163" spans="1:9" x14ac:dyDescent="0.2">
      <c r="A163" s="14"/>
      <c r="B163" s="119"/>
      <c r="C163" s="12"/>
      <c r="D163" s="14"/>
      <c r="E163" s="16"/>
      <c r="F163" s="16"/>
      <c r="G163" s="16"/>
      <c r="H163" s="38">
        <f t="shared" si="17"/>
        <v>0</v>
      </c>
      <c r="I163" s="38">
        <f t="shared" si="18"/>
        <v>0</v>
      </c>
    </row>
    <row r="164" spans="1:9" x14ac:dyDescent="0.2">
      <c r="A164" s="14"/>
      <c r="B164" s="119"/>
      <c r="C164" s="12"/>
      <c r="D164" s="14"/>
      <c r="E164" s="16"/>
      <c r="F164" s="16"/>
      <c r="G164" s="16"/>
      <c r="H164" s="38">
        <f t="shared" si="17"/>
        <v>0</v>
      </c>
      <c r="I164" s="38">
        <f t="shared" si="18"/>
        <v>0</v>
      </c>
    </row>
    <row r="165" spans="1:9" x14ac:dyDescent="0.2">
      <c r="A165" s="14"/>
      <c r="B165" s="119"/>
      <c r="C165" s="12"/>
      <c r="D165" s="53"/>
      <c r="E165" s="11"/>
      <c r="F165" s="16"/>
      <c r="G165" s="11"/>
      <c r="H165" s="38">
        <f t="shared" si="17"/>
        <v>0</v>
      </c>
      <c r="I165" s="38">
        <f t="shared" si="18"/>
        <v>0</v>
      </c>
    </row>
    <row r="166" spans="1:9" x14ac:dyDescent="0.2">
      <c r="A166" s="14"/>
      <c r="B166" s="119"/>
      <c r="C166" s="12"/>
      <c r="D166" s="62"/>
      <c r="E166" s="38"/>
      <c r="F166" s="38"/>
      <c r="G166" s="38"/>
      <c r="H166" s="38">
        <f t="shared" si="17"/>
        <v>0</v>
      </c>
      <c r="I166" s="38">
        <f t="shared" si="18"/>
        <v>0</v>
      </c>
    </row>
    <row r="167" spans="1:9" x14ac:dyDescent="0.2">
      <c r="A167" s="14"/>
      <c r="B167" s="119"/>
      <c r="C167" s="12"/>
      <c r="D167" s="62"/>
      <c r="E167" s="38"/>
      <c r="F167" s="38"/>
      <c r="G167" s="38"/>
      <c r="H167" s="38">
        <f t="shared" si="17"/>
        <v>0</v>
      </c>
      <c r="I167" s="38">
        <f t="shared" si="18"/>
        <v>0</v>
      </c>
    </row>
    <row r="168" spans="1:9" x14ac:dyDescent="0.2">
      <c r="A168" s="14"/>
      <c r="B168" s="119"/>
      <c r="C168" s="12"/>
      <c r="D168" s="62"/>
      <c r="E168" s="38"/>
      <c r="F168" s="38"/>
      <c r="G168" s="38"/>
      <c r="H168" s="38">
        <f t="shared" si="17"/>
        <v>0</v>
      </c>
      <c r="I168" s="38">
        <f t="shared" si="18"/>
        <v>0</v>
      </c>
    </row>
    <row r="169" spans="1:9" x14ac:dyDescent="0.2">
      <c r="A169" s="14"/>
      <c r="B169" s="119"/>
      <c r="C169" s="12"/>
      <c r="D169" s="62"/>
      <c r="E169" s="38"/>
      <c r="F169" s="38"/>
      <c r="G169" s="38"/>
      <c r="H169" s="38">
        <f t="shared" si="17"/>
        <v>0</v>
      </c>
      <c r="I169" s="38">
        <f t="shared" si="18"/>
        <v>0</v>
      </c>
    </row>
    <row r="170" spans="1:9" x14ac:dyDescent="0.2">
      <c r="A170" s="14"/>
      <c r="B170" s="119"/>
      <c r="C170" s="12"/>
      <c r="D170" s="62"/>
      <c r="E170" s="38"/>
      <c r="F170" s="38"/>
      <c r="G170" s="38"/>
      <c r="H170" s="38">
        <f t="shared" si="17"/>
        <v>0</v>
      </c>
      <c r="I170" s="38">
        <f t="shared" si="18"/>
        <v>0</v>
      </c>
    </row>
    <row r="171" spans="1:9" x14ac:dyDescent="0.2">
      <c r="A171" s="14"/>
      <c r="B171" s="119"/>
      <c r="C171" s="12"/>
      <c r="D171" s="62"/>
      <c r="E171" s="38"/>
      <c r="F171" s="38"/>
      <c r="G171" s="38"/>
      <c r="H171" s="38">
        <f t="shared" si="17"/>
        <v>0</v>
      </c>
      <c r="I171" s="38">
        <f t="shared" si="18"/>
        <v>0</v>
      </c>
    </row>
    <row r="172" spans="1:9" x14ac:dyDescent="0.2">
      <c r="A172" s="14"/>
      <c r="B172" s="119"/>
      <c r="C172" s="12"/>
      <c r="D172" s="38"/>
      <c r="E172" s="16"/>
      <c r="F172" s="38"/>
      <c r="G172" s="16"/>
      <c r="H172" s="38">
        <f t="shared" si="17"/>
        <v>0</v>
      </c>
      <c r="I172" s="38">
        <f t="shared" si="18"/>
        <v>0</v>
      </c>
    </row>
    <row r="173" spans="1:9" x14ac:dyDescent="0.2">
      <c r="A173" s="14"/>
      <c r="B173" s="119"/>
      <c r="C173" s="12"/>
      <c r="D173" s="53"/>
      <c r="E173" s="16"/>
      <c r="F173" s="16"/>
      <c r="G173" s="16"/>
      <c r="H173" s="38">
        <f t="shared" si="17"/>
        <v>0</v>
      </c>
      <c r="I173" s="38">
        <f t="shared" si="18"/>
        <v>0</v>
      </c>
    </row>
    <row r="174" spans="1:9" x14ac:dyDescent="0.2">
      <c r="A174" s="14"/>
      <c r="B174" s="119"/>
      <c r="C174" s="12"/>
      <c r="D174" s="39"/>
      <c r="E174" s="38"/>
      <c r="F174" s="16"/>
      <c r="G174" s="38"/>
      <c r="H174" s="38">
        <f t="shared" si="17"/>
        <v>0</v>
      </c>
      <c r="I174" s="38">
        <f t="shared" si="18"/>
        <v>0</v>
      </c>
    </row>
    <row r="175" spans="1:9" x14ac:dyDescent="0.2">
      <c r="A175" s="14"/>
      <c r="B175" s="119"/>
      <c r="C175" s="12"/>
      <c r="D175" s="53"/>
      <c r="E175" s="38"/>
      <c r="F175" s="16"/>
      <c r="G175" s="38"/>
      <c r="H175" s="38">
        <f t="shared" si="17"/>
        <v>0</v>
      </c>
      <c r="I175" s="38">
        <f t="shared" si="18"/>
        <v>0</v>
      </c>
    </row>
    <row r="176" spans="1:9" x14ac:dyDescent="0.2">
      <c r="A176" s="14"/>
      <c r="B176" s="119"/>
      <c r="C176" s="12"/>
      <c r="D176" s="38"/>
      <c r="E176" s="16"/>
      <c r="F176" s="38"/>
      <c r="G176" s="38"/>
      <c r="H176" s="38">
        <f t="shared" si="17"/>
        <v>0</v>
      </c>
      <c r="I176" s="38">
        <f t="shared" si="18"/>
        <v>0</v>
      </c>
    </row>
    <row r="177" spans="1:9" x14ac:dyDescent="0.2">
      <c r="A177" s="14"/>
      <c r="B177" s="119"/>
      <c r="C177" s="12"/>
      <c r="D177" s="38"/>
      <c r="E177" s="16"/>
      <c r="F177" s="38"/>
      <c r="G177" s="16"/>
      <c r="H177" s="38">
        <f t="shared" si="17"/>
        <v>0</v>
      </c>
      <c r="I177" s="38">
        <f t="shared" si="18"/>
        <v>0</v>
      </c>
    </row>
    <row r="178" spans="1:9" x14ac:dyDescent="0.2">
      <c r="A178" s="14"/>
      <c r="B178" s="119"/>
      <c r="C178" s="12"/>
      <c r="D178" s="38"/>
      <c r="E178" s="16"/>
      <c r="F178" s="38"/>
      <c r="G178" s="16"/>
      <c r="H178" s="38">
        <f t="shared" si="17"/>
        <v>0</v>
      </c>
      <c r="I178" s="38">
        <f t="shared" si="18"/>
        <v>0</v>
      </c>
    </row>
    <row r="179" spans="1:9" x14ac:dyDescent="0.2">
      <c r="A179" s="12"/>
      <c r="B179" s="119"/>
      <c r="C179" s="12"/>
      <c r="D179" s="53"/>
      <c r="E179" s="38"/>
      <c r="F179" s="16"/>
      <c r="G179" s="38"/>
      <c r="H179" s="38">
        <f t="shared" si="17"/>
        <v>0</v>
      </c>
      <c r="I179" s="38">
        <f t="shared" si="18"/>
        <v>0</v>
      </c>
    </row>
    <row r="180" spans="1:9" x14ac:dyDescent="0.2">
      <c r="A180" s="12"/>
      <c r="B180" s="119"/>
      <c r="C180" s="12"/>
      <c r="D180" s="14"/>
      <c r="E180" s="16"/>
      <c r="F180" s="16"/>
      <c r="G180" s="16"/>
      <c r="H180" s="38">
        <f t="shared" si="17"/>
        <v>0</v>
      </c>
      <c r="I180" s="38">
        <f t="shared" si="18"/>
        <v>0</v>
      </c>
    </row>
    <row r="181" spans="1:9" x14ac:dyDescent="0.2">
      <c r="A181" s="12"/>
      <c r="B181" s="119"/>
      <c r="C181" s="12"/>
      <c r="D181" s="14"/>
      <c r="E181" s="16"/>
      <c r="F181" s="16"/>
      <c r="G181" s="16"/>
      <c r="H181" s="38">
        <f t="shared" si="17"/>
        <v>0</v>
      </c>
      <c r="I181" s="38">
        <f t="shared" si="18"/>
        <v>0</v>
      </c>
    </row>
    <row r="182" spans="1:9" x14ac:dyDescent="0.2">
      <c r="A182" s="12"/>
      <c r="B182" s="119"/>
      <c r="C182" s="12"/>
      <c r="D182" s="14"/>
      <c r="E182" s="16"/>
      <c r="F182" s="16"/>
      <c r="G182" s="16"/>
      <c r="H182" s="38">
        <f t="shared" si="17"/>
        <v>0</v>
      </c>
      <c r="I182" s="38">
        <f t="shared" si="18"/>
        <v>0</v>
      </c>
    </row>
    <row r="183" spans="1:9" x14ac:dyDescent="0.2">
      <c r="A183" s="12"/>
      <c r="B183" s="119"/>
      <c r="C183" s="12"/>
      <c r="D183" s="53"/>
      <c r="E183" s="16"/>
      <c r="F183" s="16"/>
      <c r="G183" s="16"/>
      <c r="H183" s="38">
        <f t="shared" si="17"/>
        <v>0</v>
      </c>
      <c r="I183" s="38">
        <f t="shared" si="18"/>
        <v>0</v>
      </c>
    </row>
    <row r="184" spans="1:9" x14ac:dyDescent="0.2">
      <c r="A184" s="12"/>
      <c r="B184" s="119"/>
      <c r="C184" s="12"/>
      <c r="D184" s="62"/>
      <c r="E184" s="38"/>
      <c r="F184" s="38"/>
      <c r="G184" s="38"/>
      <c r="H184" s="38">
        <f t="shared" si="17"/>
        <v>0</v>
      </c>
      <c r="I184" s="38">
        <f t="shared" si="18"/>
        <v>0</v>
      </c>
    </row>
    <row r="185" spans="1:9" x14ac:dyDescent="0.2">
      <c r="A185" s="12"/>
      <c r="B185" s="119"/>
      <c r="C185" s="12"/>
      <c r="D185" s="62"/>
      <c r="E185" s="38"/>
      <c r="F185" s="38"/>
      <c r="G185" s="38"/>
      <c r="H185" s="38">
        <f t="shared" si="17"/>
        <v>0</v>
      </c>
      <c r="I185" s="38">
        <f t="shared" si="18"/>
        <v>0</v>
      </c>
    </row>
    <row r="186" spans="1:9" x14ac:dyDescent="0.2">
      <c r="A186" s="12"/>
      <c r="B186" s="119"/>
      <c r="C186" s="12"/>
      <c r="D186" s="38"/>
      <c r="E186" s="38"/>
      <c r="F186" s="38"/>
      <c r="G186" s="38"/>
      <c r="H186" s="38">
        <f t="shared" si="17"/>
        <v>0</v>
      </c>
      <c r="I186" s="38">
        <f t="shared" si="18"/>
        <v>0</v>
      </c>
    </row>
    <row r="187" spans="1:9" x14ac:dyDescent="0.2">
      <c r="A187" s="12"/>
      <c r="B187" s="119"/>
      <c r="C187" s="12"/>
      <c r="D187" s="39"/>
      <c r="E187" s="38"/>
      <c r="F187" s="16"/>
      <c r="G187" s="38"/>
      <c r="H187" s="38">
        <f t="shared" si="17"/>
        <v>0</v>
      </c>
      <c r="I187" s="38">
        <f t="shared" si="18"/>
        <v>0</v>
      </c>
    </row>
    <row r="188" spans="1:9" x14ac:dyDescent="0.2">
      <c r="A188" s="12"/>
      <c r="B188" s="119"/>
      <c r="C188" s="12"/>
      <c r="D188" s="53"/>
      <c r="E188" s="11"/>
      <c r="F188" s="16"/>
      <c r="G188" s="11"/>
      <c r="H188" s="38">
        <f t="shared" si="17"/>
        <v>0</v>
      </c>
      <c r="I188" s="38">
        <f t="shared" si="18"/>
        <v>0</v>
      </c>
    </row>
    <row r="189" spans="1:9" x14ac:dyDescent="0.2">
      <c r="A189" s="12"/>
      <c r="B189" s="119"/>
      <c r="C189" s="12"/>
      <c r="D189" s="14"/>
      <c r="E189" s="16"/>
      <c r="F189" s="16"/>
      <c r="G189" s="16"/>
      <c r="H189" s="38">
        <f t="shared" si="17"/>
        <v>0</v>
      </c>
      <c r="I189" s="38">
        <f t="shared" si="18"/>
        <v>0</v>
      </c>
    </row>
    <row r="190" spans="1:9" x14ac:dyDescent="0.2">
      <c r="A190" s="12"/>
      <c r="B190" s="119"/>
      <c r="C190" s="12"/>
      <c r="D190" s="14"/>
      <c r="E190" s="16"/>
      <c r="F190" s="16"/>
      <c r="G190" s="16"/>
      <c r="H190" s="38">
        <f t="shared" si="17"/>
        <v>0</v>
      </c>
      <c r="I190" s="38">
        <f t="shared" si="18"/>
        <v>0</v>
      </c>
    </row>
    <row r="191" spans="1:9" x14ac:dyDescent="0.2">
      <c r="A191" s="12"/>
      <c r="B191" s="119"/>
      <c r="C191" s="12"/>
      <c r="D191" s="14"/>
      <c r="E191" s="16"/>
      <c r="F191" s="128"/>
      <c r="G191" s="16"/>
      <c r="H191" s="38">
        <f t="shared" si="17"/>
        <v>0</v>
      </c>
      <c r="I191" s="38">
        <f t="shared" si="18"/>
        <v>0</v>
      </c>
    </row>
    <row r="192" spans="1:9" x14ac:dyDescent="0.2">
      <c r="A192" s="12"/>
      <c r="B192" s="119"/>
      <c r="C192" s="12"/>
      <c r="D192" s="53"/>
      <c r="E192" s="38"/>
      <c r="F192" s="16"/>
      <c r="G192" s="38"/>
      <c r="H192" s="38">
        <f t="shared" si="17"/>
        <v>0</v>
      </c>
      <c r="I192" s="38">
        <f t="shared" si="18"/>
        <v>0</v>
      </c>
    </row>
    <row r="193" spans="1:9" x14ac:dyDescent="0.2">
      <c r="A193" s="12"/>
      <c r="B193" s="119"/>
      <c r="C193" s="12"/>
      <c r="D193" s="53"/>
      <c r="E193" s="38"/>
      <c r="F193" s="16"/>
      <c r="G193" s="38"/>
      <c r="H193" s="38">
        <f t="shared" si="17"/>
        <v>0</v>
      </c>
      <c r="I193" s="38">
        <f t="shared" si="18"/>
        <v>0</v>
      </c>
    </row>
    <row r="194" spans="1:9" x14ac:dyDescent="0.2">
      <c r="A194" s="12"/>
      <c r="B194" s="119"/>
      <c r="C194" s="12"/>
      <c r="D194" s="62"/>
      <c r="E194" s="38"/>
      <c r="F194" s="38"/>
      <c r="G194" s="38"/>
      <c r="H194" s="38">
        <f t="shared" si="17"/>
        <v>0</v>
      </c>
      <c r="I194" s="38">
        <f t="shared" si="18"/>
        <v>0</v>
      </c>
    </row>
    <row r="195" spans="1:9" x14ac:dyDescent="0.2">
      <c r="A195" s="12"/>
      <c r="B195" s="119"/>
      <c r="C195" s="12"/>
      <c r="D195" s="62"/>
      <c r="E195" s="38"/>
      <c r="F195" s="38"/>
      <c r="G195" s="38"/>
      <c r="H195" s="38">
        <f t="shared" ref="H195:H259" si="19">F195*2%</f>
        <v>0</v>
      </c>
      <c r="I195" s="38">
        <f t="shared" ref="I195:I259" si="20">E195-H195</f>
        <v>0</v>
      </c>
    </row>
    <row r="196" spans="1:9" x14ac:dyDescent="0.2">
      <c r="A196" s="12"/>
      <c r="B196" s="119"/>
      <c r="C196" s="12"/>
      <c r="D196" s="62"/>
      <c r="E196" s="38"/>
      <c r="F196" s="38"/>
      <c r="G196" s="38"/>
      <c r="H196" s="38">
        <f t="shared" si="19"/>
        <v>0</v>
      </c>
      <c r="I196" s="38">
        <f t="shared" si="20"/>
        <v>0</v>
      </c>
    </row>
    <row r="197" spans="1:9" x14ac:dyDescent="0.2">
      <c r="A197" s="12"/>
      <c r="B197" s="119"/>
      <c r="C197" s="12"/>
      <c r="D197" s="14"/>
      <c r="E197" s="16"/>
      <c r="F197" s="16"/>
      <c r="G197" s="16"/>
      <c r="H197" s="38">
        <f t="shared" si="19"/>
        <v>0</v>
      </c>
      <c r="I197" s="38">
        <f t="shared" si="20"/>
        <v>0</v>
      </c>
    </row>
    <row r="198" spans="1:9" x14ac:dyDescent="0.2">
      <c r="A198" s="12"/>
      <c r="B198" s="119"/>
      <c r="C198" s="12"/>
      <c r="D198" s="14"/>
      <c r="E198" s="16"/>
      <c r="F198" s="130"/>
      <c r="G198" s="16"/>
      <c r="H198" s="38">
        <f t="shared" si="19"/>
        <v>0</v>
      </c>
      <c r="I198" s="38">
        <f t="shared" si="20"/>
        <v>0</v>
      </c>
    </row>
    <row r="199" spans="1:9" x14ac:dyDescent="0.2">
      <c r="A199" s="12"/>
      <c r="B199" s="119"/>
      <c r="C199" s="12"/>
      <c r="D199" s="131"/>
      <c r="E199" s="38"/>
      <c r="F199" s="132"/>
      <c r="G199" s="38"/>
      <c r="H199" s="38">
        <f t="shared" si="19"/>
        <v>0</v>
      </c>
      <c r="I199" s="38">
        <f t="shared" si="20"/>
        <v>0</v>
      </c>
    </row>
    <row r="200" spans="1:9" x14ac:dyDescent="0.2">
      <c r="A200" s="12"/>
      <c r="B200" s="119"/>
      <c r="C200" s="12"/>
      <c r="D200" s="38"/>
      <c r="E200" s="16"/>
      <c r="F200" s="38"/>
      <c r="G200" s="38"/>
      <c r="H200" s="38">
        <f t="shared" si="19"/>
        <v>0</v>
      </c>
      <c r="I200" s="38">
        <f t="shared" si="20"/>
        <v>0</v>
      </c>
    </row>
    <row r="201" spans="1:9" x14ac:dyDescent="0.2">
      <c r="A201" s="12"/>
      <c r="B201" s="119"/>
      <c r="C201" s="12"/>
      <c r="D201" s="53"/>
      <c r="E201" s="11"/>
      <c r="F201" s="16"/>
      <c r="G201" s="11"/>
      <c r="H201" s="38">
        <f t="shared" si="19"/>
        <v>0</v>
      </c>
      <c r="I201" s="38">
        <f t="shared" si="20"/>
        <v>0</v>
      </c>
    </row>
    <row r="202" spans="1:9" x14ac:dyDescent="0.2">
      <c r="A202" s="14"/>
      <c r="B202" s="119"/>
      <c r="C202" s="12"/>
      <c r="D202" s="14"/>
      <c r="E202" s="16"/>
      <c r="F202" s="16"/>
      <c r="G202" s="16"/>
      <c r="H202" s="38">
        <f t="shared" si="19"/>
        <v>0</v>
      </c>
      <c r="I202" s="38">
        <f t="shared" si="20"/>
        <v>0</v>
      </c>
    </row>
    <row r="203" spans="1:9" x14ac:dyDescent="0.2">
      <c r="A203" s="14"/>
      <c r="B203" s="119"/>
      <c r="C203" s="12"/>
      <c r="D203" s="14"/>
      <c r="E203" s="16"/>
      <c r="F203" s="16"/>
      <c r="G203" s="16"/>
      <c r="H203" s="38">
        <f t="shared" si="19"/>
        <v>0</v>
      </c>
      <c r="I203" s="38">
        <f t="shared" si="20"/>
        <v>0</v>
      </c>
    </row>
    <row r="204" spans="1:9" x14ac:dyDescent="0.2">
      <c r="A204" s="14"/>
      <c r="B204" s="119"/>
      <c r="C204" s="12"/>
      <c r="D204" s="14"/>
      <c r="E204" s="16"/>
      <c r="F204" s="16"/>
      <c r="G204" s="16"/>
      <c r="H204" s="38">
        <f t="shared" si="19"/>
        <v>0</v>
      </c>
      <c r="I204" s="38">
        <f t="shared" si="20"/>
        <v>0</v>
      </c>
    </row>
    <row r="205" spans="1:9" x14ac:dyDescent="0.2">
      <c r="A205" s="14"/>
      <c r="B205" s="119"/>
      <c r="C205" s="12"/>
      <c r="D205" s="14"/>
      <c r="E205" s="16"/>
      <c r="F205" s="16"/>
      <c r="G205" s="16"/>
      <c r="H205" s="38">
        <f t="shared" si="19"/>
        <v>0</v>
      </c>
      <c r="I205" s="38">
        <f t="shared" si="20"/>
        <v>0</v>
      </c>
    </row>
    <row r="206" spans="1:9" x14ac:dyDescent="0.2">
      <c r="A206" s="14"/>
      <c r="B206" s="119"/>
      <c r="C206" s="12"/>
      <c r="D206" s="14"/>
      <c r="E206" s="16"/>
      <c r="F206" s="16"/>
      <c r="G206" s="16"/>
      <c r="H206" s="38">
        <f t="shared" si="19"/>
        <v>0</v>
      </c>
      <c r="I206" s="38">
        <f t="shared" si="20"/>
        <v>0</v>
      </c>
    </row>
    <row r="207" spans="1:9" x14ac:dyDescent="0.2">
      <c r="A207" s="14"/>
      <c r="B207" s="119"/>
      <c r="C207" s="12"/>
      <c r="D207" s="14"/>
      <c r="E207" s="16"/>
      <c r="F207" s="16"/>
      <c r="G207" s="16"/>
      <c r="H207" s="38">
        <f t="shared" si="19"/>
        <v>0</v>
      </c>
      <c r="I207" s="38">
        <f t="shared" si="20"/>
        <v>0</v>
      </c>
    </row>
    <row r="208" spans="1:9" x14ac:dyDescent="0.2">
      <c r="A208" s="14"/>
      <c r="B208" s="119"/>
      <c r="C208" s="12"/>
      <c r="D208" s="14"/>
      <c r="E208" s="16"/>
      <c r="F208" s="16"/>
      <c r="G208" s="16"/>
      <c r="H208" s="38">
        <f t="shared" si="19"/>
        <v>0</v>
      </c>
      <c r="I208" s="38">
        <f t="shared" si="20"/>
        <v>0</v>
      </c>
    </row>
    <row r="209" spans="1:9" x14ac:dyDescent="0.2">
      <c r="A209" s="14"/>
      <c r="B209" s="119"/>
      <c r="C209" s="12"/>
      <c r="D209" s="14"/>
      <c r="E209" s="16"/>
      <c r="F209" s="16"/>
      <c r="G209" s="16"/>
      <c r="H209" s="38">
        <f t="shared" si="19"/>
        <v>0</v>
      </c>
      <c r="I209" s="38">
        <f t="shared" si="20"/>
        <v>0</v>
      </c>
    </row>
    <row r="210" spans="1:9" x14ac:dyDescent="0.2">
      <c r="A210" s="12"/>
      <c r="B210" s="119"/>
      <c r="C210" s="12"/>
      <c r="D210" s="62"/>
      <c r="E210" s="38"/>
      <c r="F210" s="38"/>
      <c r="G210" s="38"/>
      <c r="H210" s="38">
        <f t="shared" si="19"/>
        <v>0</v>
      </c>
      <c r="I210" s="38">
        <f t="shared" si="20"/>
        <v>0</v>
      </c>
    </row>
    <row r="211" spans="1:9" x14ac:dyDescent="0.2">
      <c r="A211" s="12"/>
      <c r="B211" s="119"/>
      <c r="C211" s="12"/>
      <c r="D211" s="69"/>
      <c r="E211" s="38"/>
      <c r="F211" s="16"/>
      <c r="G211" s="38"/>
      <c r="H211" s="38">
        <f t="shared" si="19"/>
        <v>0</v>
      </c>
      <c r="I211" s="38">
        <f t="shared" si="20"/>
        <v>0</v>
      </c>
    </row>
    <row r="212" spans="1:9" x14ac:dyDescent="0.2">
      <c r="A212" s="12"/>
      <c r="B212" s="119"/>
      <c r="C212" s="12"/>
      <c r="D212" s="12"/>
      <c r="E212" s="16"/>
      <c r="F212" s="38"/>
      <c r="G212" s="16"/>
      <c r="H212" s="38">
        <f t="shared" si="19"/>
        <v>0</v>
      </c>
      <c r="I212" s="38">
        <f t="shared" si="20"/>
        <v>0</v>
      </c>
    </row>
    <row r="213" spans="1:9" x14ac:dyDescent="0.2">
      <c r="A213" s="12"/>
      <c r="B213" s="119"/>
      <c r="C213" s="12"/>
      <c r="D213" s="12"/>
      <c r="E213" s="16"/>
      <c r="F213" s="38"/>
      <c r="G213" s="16"/>
      <c r="H213" s="38">
        <f t="shared" si="19"/>
        <v>0</v>
      </c>
      <c r="I213" s="38">
        <f t="shared" si="20"/>
        <v>0</v>
      </c>
    </row>
    <row r="214" spans="1:9" x14ac:dyDescent="0.2">
      <c r="A214" s="12"/>
      <c r="B214" s="119"/>
      <c r="C214" s="12"/>
      <c r="D214" s="12"/>
      <c r="E214" s="16"/>
      <c r="F214" s="38"/>
      <c r="G214" s="16"/>
      <c r="H214" s="38">
        <f t="shared" si="19"/>
        <v>0</v>
      </c>
      <c r="I214" s="38">
        <f t="shared" si="20"/>
        <v>0</v>
      </c>
    </row>
    <row r="215" spans="1:9" x14ac:dyDescent="0.2">
      <c r="A215" s="12"/>
      <c r="B215" s="119"/>
      <c r="C215" s="12"/>
      <c r="D215" s="12"/>
      <c r="E215" s="16"/>
      <c r="F215" s="38"/>
      <c r="G215" s="16"/>
      <c r="H215" s="38">
        <f t="shared" si="19"/>
        <v>0</v>
      </c>
      <c r="I215" s="38">
        <f t="shared" si="20"/>
        <v>0</v>
      </c>
    </row>
    <row r="216" spans="1:9" x14ac:dyDescent="0.2">
      <c r="A216" s="12"/>
      <c r="B216" s="119"/>
      <c r="C216" s="12"/>
      <c r="D216" s="12"/>
      <c r="E216" s="16"/>
      <c r="F216" s="38"/>
      <c r="G216" s="16"/>
      <c r="H216" s="38">
        <f t="shared" si="19"/>
        <v>0</v>
      </c>
      <c r="I216" s="38">
        <f t="shared" si="20"/>
        <v>0</v>
      </c>
    </row>
    <row r="217" spans="1:9" x14ac:dyDescent="0.2">
      <c r="A217" s="12"/>
      <c r="B217" s="119"/>
      <c r="C217" s="12"/>
      <c r="D217" s="12"/>
      <c r="E217" s="16"/>
      <c r="F217" s="38"/>
      <c r="G217" s="16"/>
      <c r="H217" s="38">
        <f t="shared" si="19"/>
        <v>0</v>
      </c>
      <c r="I217" s="38">
        <f t="shared" si="20"/>
        <v>0</v>
      </c>
    </row>
    <row r="218" spans="1:9" x14ac:dyDescent="0.2">
      <c r="A218" s="12"/>
      <c r="B218" s="119"/>
      <c r="C218" s="12"/>
      <c r="D218" s="12"/>
      <c r="E218" s="16"/>
      <c r="F218" s="38"/>
      <c r="G218" s="16"/>
      <c r="H218" s="38">
        <f t="shared" si="19"/>
        <v>0</v>
      </c>
      <c r="I218" s="38">
        <f t="shared" si="20"/>
        <v>0</v>
      </c>
    </row>
    <row r="219" spans="1:9" x14ac:dyDescent="0.2">
      <c r="A219" s="12"/>
      <c r="B219" s="119"/>
      <c r="C219" s="12"/>
      <c r="D219" s="62"/>
      <c r="E219" s="38"/>
      <c r="F219" s="38"/>
      <c r="G219" s="38"/>
      <c r="H219" s="38">
        <f t="shared" si="19"/>
        <v>0</v>
      </c>
      <c r="I219" s="38">
        <f t="shared" si="20"/>
        <v>0</v>
      </c>
    </row>
    <row r="220" spans="1:9" x14ac:dyDescent="0.2">
      <c r="A220" s="12"/>
      <c r="B220" s="119"/>
      <c r="C220" s="12"/>
      <c r="D220" s="16"/>
      <c r="E220" s="38"/>
      <c r="F220" s="16"/>
      <c r="G220" s="38"/>
      <c r="H220" s="38">
        <f t="shared" si="19"/>
        <v>0</v>
      </c>
      <c r="I220" s="38">
        <f t="shared" si="20"/>
        <v>0</v>
      </c>
    </row>
    <row r="221" spans="1:9" x14ac:dyDescent="0.2">
      <c r="A221" s="12"/>
      <c r="B221" s="119"/>
      <c r="C221" s="12"/>
      <c r="D221" s="14"/>
      <c r="E221" s="16"/>
      <c r="F221" s="16"/>
      <c r="G221" s="16"/>
      <c r="H221" s="38">
        <f t="shared" si="19"/>
        <v>0</v>
      </c>
      <c r="I221" s="38">
        <f t="shared" si="20"/>
        <v>0</v>
      </c>
    </row>
    <row r="222" spans="1:9" x14ac:dyDescent="0.2">
      <c r="A222" s="12"/>
      <c r="B222" s="119"/>
      <c r="C222" s="12"/>
      <c r="D222" s="53"/>
      <c r="E222" s="16"/>
      <c r="F222" s="16"/>
      <c r="G222" s="16"/>
      <c r="H222" s="38">
        <f t="shared" si="19"/>
        <v>0</v>
      </c>
      <c r="I222" s="38">
        <f t="shared" si="20"/>
        <v>0</v>
      </c>
    </row>
    <row r="223" spans="1:9" x14ac:dyDescent="0.2">
      <c r="A223" s="12"/>
      <c r="B223" s="119"/>
      <c r="C223" s="12"/>
      <c r="D223" s="16"/>
      <c r="E223" s="38"/>
      <c r="F223" s="16"/>
      <c r="G223" s="38"/>
      <c r="H223" s="38">
        <f t="shared" si="19"/>
        <v>0</v>
      </c>
      <c r="I223" s="38">
        <f t="shared" si="20"/>
        <v>0</v>
      </c>
    </row>
    <row r="224" spans="1:9" x14ac:dyDescent="0.2">
      <c r="A224" s="12"/>
      <c r="B224" s="119"/>
      <c r="C224" s="12"/>
      <c r="D224" s="38"/>
      <c r="E224" s="38"/>
      <c r="F224" s="38"/>
      <c r="G224" s="38"/>
      <c r="H224" s="38">
        <f t="shared" si="19"/>
        <v>0</v>
      </c>
      <c r="I224" s="38">
        <f t="shared" si="20"/>
        <v>0</v>
      </c>
    </row>
    <row r="225" spans="1:9" x14ac:dyDescent="0.2">
      <c r="A225" s="12"/>
      <c r="B225" s="119"/>
      <c r="C225" s="12"/>
      <c r="D225" s="53"/>
      <c r="E225" s="38"/>
      <c r="F225" s="16"/>
      <c r="G225" s="38"/>
      <c r="H225" s="38">
        <f t="shared" si="19"/>
        <v>0</v>
      </c>
      <c r="I225" s="38">
        <f t="shared" si="20"/>
        <v>0</v>
      </c>
    </row>
    <row r="226" spans="1:9" x14ac:dyDescent="0.2">
      <c r="A226" s="12"/>
      <c r="B226" s="119"/>
      <c r="C226" s="12"/>
      <c r="D226" s="38"/>
      <c r="E226" s="16"/>
      <c r="F226" s="38"/>
      <c r="G226" s="16"/>
      <c r="H226" s="38">
        <f t="shared" si="19"/>
        <v>0</v>
      </c>
      <c r="I226" s="38">
        <f t="shared" si="20"/>
        <v>0</v>
      </c>
    </row>
    <row r="227" spans="1:9" x14ac:dyDescent="0.2">
      <c r="A227" s="12"/>
      <c r="B227" s="119"/>
      <c r="C227" s="12"/>
      <c r="D227" s="38"/>
      <c r="E227" s="16"/>
      <c r="F227" s="38"/>
      <c r="G227" s="16"/>
      <c r="H227" s="38">
        <f t="shared" si="19"/>
        <v>0</v>
      </c>
      <c r="I227" s="38">
        <f t="shared" si="20"/>
        <v>0</v>
      </c>
    </row>
    <row r="228" spans="1:9" x14ac:dyDescent="0.2">
      <c r="A228" s="12"/>
      <c r="B228" s="119"/>
      <c r="C228" s="12"/>
      <c r="D228" s="69"/>
      <c r="E228" s="38"/>
      <c r="F228" s="16"/>
      <c r="G228" s="38"/>
      <c r="H228" s="38">
        <f t="shared" si="19"/>
        <v>0</v>
      </c>
      <c r="I228" s="38">
        <f t="shared" si="20"/>
        <v>0</v>
      </c>
    </row>
    <row r="229" spans="1:9" x14ac:dyDescent="0.2">
      <c r="A229" s="39"/>
      <c r="B229" s="119"/>
      <c r="C229" s="12"/>
      <c r="D229" s="12"/>
      <c r="E229" s="16"/>
      <c r="F229" s="38"/>
      <c r="G229" s="16"/>
      <c r="H229" s="38">
        <f t="shared" si="19"/>
        <v>0</v>
      </c>
      <c r="I229" s="38">
        <f t="shared" si="20"/>
        <v>0</v>
      </c>
    </row>
    <row r="230" spans="1:9" x14ac:dyDescent="0.2">
      <c r="A230" s="39"/>
      <c r="B230" s="119"/>
      <c r="C230" s="12"/>
      <c r="D230" s="12"/>
      <c r="E230" s="16"/>
      <c r="F230" s="38"/>
      <c r="G230" s="16"/>
      <c r="H230" s="38">
        <f t="shared" si="19"/>
        <v>0</v>
      </c>
      <c r="I230" s="38">
        <f t="shared" si="20"/>
        <v>0</v>
      </c>
    </row>
    <row r="231" spans="1:9" x14ac:dyDescent="0.2">
      <c r="A231" s="39"/>
      <c r="B231" s="119"/>
      <c r="C231" s="12"/>
      <c r="D231" s="12"/>
      <c r="E231" s="16"/>
      <c r="F231" s="38"/>
      <c r="G231" s="16"/>
      <c r="H231" s="38">
        <f t="shared" si="19"/>
        <v>0</v>
      </c>
      <c r="I231" s="38">
        <f t="shared" si="20"/>
        <v>0</v>
      </c>
    </row>
    <row r="232" spans="1:9" x14ac:dyDescent="0.2">
      <c r="A232" s="14"/>
      <c r="B232" s="119"/>
      <c r="C232" s="12"/>
      <c r="D232" s="14"/>
      <c r="E232" s="16"/>
      <c r="F232" s="16"/>
      <c r="G232" s="16"/>
      <c r="H232" s="38">
        <f t="shared" si="19"/>
        <v>0</v>
      </c>
      <c r="I232" s="38">
        <f t="shared" si="20"/>
        <v>0</v>
      </c>
    </row>
    <row r="233" spans="1:9" x14ac:dyDescent="0.2">
      <c r="A233" s="14"/>
      <c r="B233" s="119"/>
      <c r="C233" s="12"/>
      <c r="D233" s="14"/>
      <c r="E233" s="16"/>
      <c r="F233" s="16"/>
      <c r="G233" s="16"/>
      <c r="H233" s="38">
        <f t="shared" si="19"/>
        <v>0</v>
      </c>
      <c r="I233" s="38">
        <f t="shared" si="20"/>
        <v>0</v>
      </c>
    </row>
    <row r="234" spans="1:9" x14ac:dyDescent="0.2">
      <c r="A234" s="14"/>
      <c r="B234" s="119"/>
      <c r="C234" s="12"/>
      <c r="D234" s="14"/>
      <c r="E234" s="16"/>
      <c r="F234" s="16"/>
      <c r="G234" s="16"/>
      <c r="H234" s="38">
        <f t="shared" si="19"/>
        <v>0</v>
      </c>
      <c r="I234" s="38">
        <f t="shared" si="20"/>
        <v>0</v>
      </c>
    </row>
    <row r="235" spans="1:9" x14ac:dyDescent="0.2">
      <c r="A235" s="14"/>
      <c r="B235" s="119"/>
      <c r="C235" s="12"/>
      <c r="D235" s="14"/>
      <c r="E235" s="16"/>
      <c r="F235" s="16"/>
      <c r="G235" s="16"/>
      <c r="H235" s="38">
        <f t="shared" si="19"/>
        <v>0</v>
      </c>
      <c r="I235" s="38">
        <f t="shared" si="20"/>
        <v>0</v>
      </c>
    </row>
    <row r="236" spans="1:9" x14ac:dyDescent="0.2">
      <c r="A236" s="14"/>
      <c r="B236" s="119"/>
      <c r="C236" s="12"/>
      <c r="D236" s="14"/>
      <c r="E236" s="16"/>
      <c r="F236" s="16"/>
      <c r="G236" s="16"/>
      <c r="H236" s="38">
        <f t="shared" si="19"/>
        <v>0</v>
      </c>
      <c r="I236" s="38">
        <f t="shared" si="20"/>
        <v>0</v>
      </c>
    </row>
    <row r="237" spans="1:9" x14ac:dyDescent="0.2">
      <c r="A237" s="10"/>
      <c r="B237" s="119"/>
      <c r="C237" s="12"/>
      <c r="D237" s="53"/>
      <c r="E237" s="16"/>
      <c r="F237" s="16"/>
      <c r="G237" s="16"/>
      <c r="H237" s="38">
        <f t="shared" si="19"/>
        <v>0</v>
      </c>
      <c r="I237" s="38">
        <f t="shared" si="20"/>
        <v>0</v>
      </c>
    </row>
    <row r="238" spans="1:9" x14ac:dyDescent="0.2">
      <c r="A238" s="10"/>
      <c r="B238" s="119"/>
      <c r="C238" s="12"/>
      <c r="D238" s="14"/>
      <c r="E238" s="16"/>
      <c r="F238" s="16"/>
      <c r="G238" s="16"/>
      <c r="H238" s="38">
        <f t="shared" si="19"/>
        <v>0</v>
      </c>
      <c r="I238" s="38">
        <f t="shared" si="20"/>
        <v>0</v>
      </c>
    </row>
    <row r="239" spans="1:9" x14ac:dyDescent="0.2">
      <c r="A239" s="10"/>
      <c r="B239" s="119"/>
      <c r="C239" s="12"/>
      <c r="D239" s="14"/>
      <c r="E239" s="16"/>
      <c r="F239" s="16"/>
      <c r="G239" s="16"/>
      <c r="H239" s="38">
        <f t="shared" si="19"/>
        <v>0</v>
      </c>
      <c r="I239" s="38">
        <f t="shared" si="20"/>
        <v>0</v>
      </c>
    </row>
    <row r="240" spans="1:9" x14ac:dyDescent="0.2">
      <c r="A240" s="10"/>
      <c r="B240" s="119"/>
      <c r="C240" s="12"/>
      <c r="D240" s="14"/>
      <c r="E240" s="16"/>
      <c r="F240" s="16"/>
      <c r="G240" s="16"/>
      <c r="H240" s="38">
        <f t="shared" si="19"/>
        <v>0</v>
      </c>
      <c r="I240" s="38">
        <f t="shared" si="20"/>
        <v>0</v>
      </c>
    </row>
    <row r="241" spans="1:9" x14ac:dyDescent="0.2">
      <c r="A241" s="10"/>
      <c r="B241" s="119"/>
      <c r="C241" s="12"/>
      <c r="D241" s="14"/>
      <c r="E241" s="16"/>
      <c r="F241" s="16"/>
      <c r="G241" s="16"/>
      <c r="H241" s="38">
        <f t="shared" si="19"/>
        <v>0</v>
      </c>
      <c r="I241" s="38">
        <f t="shared" si="20"/>
        <v>0</v>
      </c>
    </row>
    <row r="242" spans="1:9" x14ac:dyDescent="0.2">
      <c r="A242" s="12"/>
      <c r="B242" s="119"/>
      <c r="C242" s="12"/>
      <c r="D242" s="53"/>
      <c r="E242" s="11"/>
      <c r="F242" s="16"/>
      <c r="G242" s="11"/>
      <c r="H242" s="38">
        <f t="shared" si="19"/>
        <v>0</v>
      </c>
      <c r="I242" s="38">
        <f t="shared" si="20"/>
        <v>0</v>
      </c>
    </row>
    <row r="243" spans="1:9" x14ac:dyDescent="0.2">
      <c r="A243" s="12"/>
      <c r="B243" s="119"/>
      <c r="C243" s="12"/>
      <c r="D243" s="38"/>
      <c r="E243" s="38"/>
      <c r="F243" s="38"/>
      <c r="G243" s="38"/>
      <c r="H243" s="38">
        <f t="shared" si="19"/>
        <v>0</v>
      </c>
      <c r="I243" s="38">
        <f t="shared" si="20"/>
        <v>0</v>
      </c>
    </row>
    <row r="244" spans="1:9" x14ac:dyDescent="0.2">
      <c r="A244" s="12"/>
      <c r="B244" s="119"/>
      <c r="C244" s="12"/>
      <c r="D244" s="69"/>
      <c r="E244" s="16"/>
      <c r="F244" s="70"/>
      <c r="G244" s="38"/>
      <c r="H244" s="38">
        <f t="shared" si="19"/>
        <v>0</v>
      </c>
      <c r="I244" s="38">
        <f t="shared" si="20"/>
        <v>0</v>
      </c>
    </row>
    <row r="245" spans="1:9" x14ac:dyDescent="0.2">
      <c r="A245" s="12"/>
      <c r="B245" s="119"/>
      <c r="C245" s="12"/>
      <c r="D245" s="53"/>
      <c r="E245" s="38"/>
      <c r="F245" s="16"/>
      <c r="G245" s="38"/>
      <c r="H245" s="38">
        <f t="shared" si="19"/>
        <v>0</v>
      </c>
      <c r="I245" s="38">
        <f t="shared" si="20"/>
        <v>0</v>
      </c>
    </row>
    <row r="246" spans="1:9" x14ac:dyDescent="0.2">
      <c r="A246" s="12"/>
      <c r="B246" s="119"/>
      <c r="C246" s="12"/>
      <c r="D246" s="69"/>
      <c r="E246" s="38"/>
      <c r="F246" s="16"/>
      <c r="G246" s="38"/>
      <c r="H246" s="38">
        <f t="shared" si="19"/>
        <v>0</v>
      </c>
      <c r="I246" s="38">
        <f t="shared" si="20"/>
        <v>0</v>
      </c>
    </row>
    <row r="247" spans="1:9" x14ac:dyDescent="0.2">
      <c r="A247" s="12"/>
      <c r="B247" s="119"/>
      <c r="C247" s="12"/>
      <c r="D247" s="62"/>
      <c r="E247" s="38"/>
      <c r="F247" s="38"/>
      <c r="G247" s="38"/>
      <c r="H247" s="38">
        <f t="shared" si="19"/>
        <v>0</v>
      </c>
      <c r="I247" s="38">
        <f t="shared" si="20"/>
        <v>0</v>
      </c>
    </row>
    <row r="248" spans="1:9" x14ac:dyDescent="0.2">
      <c r="A248" s="12"/>
      <c r="B248" s="119"/>
      <c r="C248" s="12"/>
      <c r="D248" s="62"/>
      <c r="E248" s="38"/>
      <c r="F248" s="38"/>
      <c r="G248" s="38"/>
      <c r="H248" s="38">
        <f t="shared" si="19"/>
        <v>0</v>
      </c>
      <c r="I248" s="38">
        <f t="shared" si="20"/>
        <v>0</v>
      </c>
    </row>
    <row r="249" spans="1:9" x14ac:dyDescent="0.2">
      <c r="A249" s="12"/>
      <c r="B249" s="119"/>
      <c r="C249" s="12"/>
      <c r="D249" s="62"/>
      <c r="E249" s="38"/>
      <c r="F249" s="38"/>
      <c r="G249" s="38"/>
      <c r="H249" s="38">
        <f t="shared" si="19"/>
        <v>0</v>
      </c>
      <c r="I249" s="38">
        <f t="shared" si="20"/>
        <v>0</v>
      </c>
    </row>
    <row r="250" spans="1:9" x14ac:dyDescent="0.2">
      <c r="A250" s="12"/>
      <c r="B250" s="119"/>
      <c r="C250" s="12"/>
      <c r="D250" s="62"/>
      <c r="E250" s="38"/>
      <c r="F250" s="38"/>
      <c r="G250" s="38"/>
      <c r="H250" s="38">
        <f t="shared" si="19"/>
        <v>0</v>
      </c>
      <c r="I250" s="38">
        <f t="shared" si="20"/>
        <v>0</v>
      </c>
    </row>
    <row r="251" spans="1:9" x14ac:dyDescent="0.2">
      <c r="A251" s="12"/>
      <c r="B251" s="119"/>
      <c r="C251" s="12"/>
      <c r="D251" s="12"/>
      <c r="E251" s="16"/>
      <c r="F251" s="38"/>
      <c r="G251" s="16"/>
      <c r="H251" s="38">
        <f t="shared" si="19"/>
        <v>0</v>
      </c>
      <c r="I251" s="38">
        <f t="shared" si="20"/>
        <v>0</v>
      </c>
    </row>
    <row r="252" spans="1:9" x14ac:dyDescent="0.2">
      <c r="A252" s="12"/>
      <c r="B252" s="119"/>
      <c r="C252" s="12"/>
      <c r="D252" s="12"/>
      <c r="E252" s="16"/>
      <c r="F252" s="38"/>
      <c r="G252" s="16"/>
      <c r="H252" s="38">
        <f t="shared" si="19"/>
        <v>0</v>
      </c>
      <c r="I252" s="38">
        <f t="shared" si="20"/>
        <v>0</v>
      </c>
    </row>
    <row r="253" spans="1:9" x14ac:dyDescent="0.2">
      <c r="A253" s="12"/>
      <c r="B253" s="119"/>
      <c r="C253" s="12"/>
      <c r="D253" s="53"/>
      <c r="E253" s="38"/>
      <c r="F253" s="16"/>
      <c r="G253" s="38"/>
      <c r="H253" s="38">
        <f t="shared" si="19"/>
        <v>0</v>
      </c>
      <c r="I253" s="38">
        <f t="shared" si="20"/>
        <v>0</v>
      </c>
    </row>
    <row r="254" spans="1:9" x14ac:dyDescent="0.2">
      <c r="A254" s="12"/>
      <c r="B254" s="119"/>
      <c r="C254" s="12"/>
      <c r="D254" s="62"/>
      <c r="E254" s="38"/>
      <c r="F254" s="38"/>
      <c r="G254" s="38"/>
      <c r="H254" s="38">
        <f t="shared" si="19"/>
        <v>0</v>
      </c>
      <c r="I254" s="38">
        <f t="shared" si="20"/>
        <v>0</v>
      </c>
    </row>
    <row r="255" spans="1:9" x14ac:dyDescent="0.2">
      <c r="A255" s="10"/>
      <c r="B255" s="119"/>
      <c r="C255" s="12"/>
      <c r="D255" s="38"/>
      <c r="E255" s="16"/>
      <c r="F255" s="38"/>
      <c r="G255" s="38"/>
      <c r="H255" s="38">
        <f t="shared" si="19"/>
        <v>0</v>
      </c>
      <c r="I255" s="38">
        <f t="shared" si="20"/>
        <v>0</v>
      </c>
    </row>
    <row r="256" spans="1:9" x14ac:dyDescent="0.2">
      <c r="A256" s="12"/>
      <c r="B256" s="119"/>
      <c r="C256" s="12"/>
      <c r="D256" s="14"/>
      <c r="E256" s="38"/>
      <c r="F256" s="16"/>
      <c r="G256" s="38"/>
      <c r="H256" s="38">
        <f t="shared" si="19"/>
        <v>0</v>
      </c>
      <c r="I256" s="38">
        <f t="shared" si="20"/>
        <v>0</v>
      </c>
    </row>
    <row r="257" spans="1:9" x14ac:dyDescent="0.2">
      <c r="A257" s="12"/>
      <c r="B257" s="119"/>
      <c r="C257" s="12"/>
      <c r="D257" s="62"/>
      <c r="E257" s="38"/>
      <c r="F257" s="38"/>
      <c r="G257" s="38"/>
      <c r="H257" s="38">
        <f t="shared" si="19"/>
        <v>0</v>
      </c>
      <c r="I257" s="38">
        <f t="shared" si="20"/>
        <v>0</v>
      </c>
    </row>
    <row r="258" spans="1:9" x14ac:dyDescent="0.2">
      <c r="A258" s="12"/>
      <c r="B258" s="119"/>
      <c r="C258" s="12"/>
      <c r="D258" s="62"/>
      <c r="E258" s="38"/>
      <c r="F258" s="38"/>
      <c r="G258" s="38"/>
      <c r="H258" s="38">
        <f t="shared" si="19"/>
        <v>0</v>
      </c>
      <c r="I258" s="38">
        <f t="shared" si="20"/>
        <v>0</v>
      </c>
    </row>
    <row r="259" spans="1:9" x14ac:dyDescent="0.2">
      <c r="A259" s="10"/>
      <c r="B259" s="119"/>
      <c r="C259" s="12"/>
      <c r="D259" s="14"/>
      <c r="E259" s="16"/>
      <c r="F259" s="16"/>
      <c r="G259" s="16"/>
      <c r="H259" s="38">
        <f t="shared" si="19"/>
        <v>0</v>
      </c>
      <c r="I259" s="38">
        <f t="shared" si="20"/>
        <v>0</v>
      </c>
    </row>
    <row r="260" spans="1:9" x14ac:dyDescent="0.2">
      <c r="A260" s="10"/>
      <c r="B260" s="119"/>
      <c r="C260" s="12"/>
      <c r="D260" s="14"/>
      <c r="E260" s="16"/>
      <c r="F260" s="16"/>
      <c r="G260" s="16"/>
      <c r="H260" s="38">
        <f t="shared" ref="H260:H314" si="21">F260*2%</f>
        <v>0</v>
      </c>
      <c r="I260" s="38">
        <f t="shared" ref="I260:I314" si="22">E260-H260</f>
        <v>0</v>
      </c>
    </row>
    <row r="261" spans="1:9" x14ac:dyDescent="0.2">
      <c r="A261" s="14"/>
      <c r="B261" s="119"/>
      <c r="C261" s="12"/>
      <c r="D261" s="69"/>
      <c r="E261" s="38"/>
      <c r="F261" s="16"/>
      <c r="G261" s="38"/>
      <c r="H261" s="38">
        <f t="shared" si="21"/>
        <v>0</v>
      </c>
      <c r="I261" s="38">
        <f t="shared" si="22"/>
        <v>0</v>
      </c>
    </row>
    <row r="262" spans="1:9" x14ac:dyDescent="0.2">
      <c r="A262" s="14"/>
      <c r="B262" s="119"/>
      <c r="C262" s="12"/>
      <c r="D262" s="62"/>
      <c r="E262" s="38"/>
      <c r="F262" s="38"/>
      <c r="G262" s="38"/>
      <c r="H262" s="38">
        <f t="shared" si="21"/>
        <v>0</v>
      </c>
      <c r="I262" s="38">
        <f t="shared" si="22"/>
        <v>0</v>
      </c>
    </row>
    <row r="263" spans="1:9" x14ac:dyDescent="0.2">
      <c r="A263" s="14"/>
      <c r="B263" s="119"/>
      <c r="C263" s="12"/>
      <c r="D263" s="53"/>
      <c r="E263" s="38"/>
      <c r="F263" s="16"/>
      <c r="G263" s="38"/>
      <c r="H263" s="38">
        <f t="shared" si="21"/>
        <v>0</v>
      </c>
      <c r="I263" s="38">
        <f t="shared" si="22"/>
        <v>0</v>
      </c>
    </row>
    <row r="264" spans="1:9" x14ac:dyDescent="0.2">
      <c r="A264" s="14"/>
      <c r="B264" s="119"/>
      <c r="C264" s="12"/>
      <c r="D264" s="16"/>
      <c r="E264" s="38"/>
      <c r="F264" s="16"/>
      <c r="G264" s="38"/>
      <c r="H264" s="38">
        <f t="shared" si="21"/>
        <v>0</v>
      </c>
      <c r="I264" s="38">
        <f t="shared" si="22"/>
        <v>0</v>
      </c>
    </row>
    <row r="265" spans="1:9" x14ac:dyDescent="0.2">
      <c r="A265" s="14"/>
      <c r="B265" s="119"/>
      <c r="C265" s="12"/>
      <c r="D265" s="69"/>
      <c r="E265" s="38"/>
      <c r="F265" s="16"/>
      <c r="G265" s="38"/>
      <c r="H265" s="38">
        <f t="shared" si="21"/>
        <v>0</v>
      </c>
      <c r="I265" s="38">
        <f t="shared" si="22"/>
        <v>0</v>
      </c>
    </row>
    <row r="266" spans="1:9" x14ac:dyDescent="0.2">
      <c r="A266" s="14"/>
      <c r="B266" s="119"/>
      <c r="C266" s="12"/>
      <c r="D266" s="69"/>
      <c r="E266" s="38"/>
      <c r="F266" s="16"/>
      <c r="G266" s="38"/>
      <c r="H266" s="38">
        <f t="shared" si="21"/>
        <v>0</v>
      </c>
      <c r="I266" s="38">
        <f t="shared" si="22"/>
        <v>0</v>
      </c>
    </row>
    <row r="267" spans="1:9" x14ac:dyDescent="0.2">
      <c r="A267" s="14"/>
      <c r="B267" s="119"/>
      <c r="C267" s="12"/>
      <c r="D267" s="69"/>
      <c r="E267" s="38"/>
      <c r="F267" s="16"/>
      <c r="G267" s="38"/>
      <c r="H267" s="38">
        <f t="shared" si="21"/>
        <v>0</v>
      </c>
      <c r="I267" s="38">
        <f t="shared" si="22"/>
        <v>0</v>
      </c>
    </row>
    <row r="268" spans="1:9" x14ac:dyDescent="0.2">
      <c r="A268" s="14"/>
      <c r="B268" s="119"/>
      <c r="C268" s="12"/>
      <c r="D268" s="14"/>
      <c r="E268" s="16"/>
      <c r="F268" s="16"/>
      <c r="G268" s="16"/>
      <c r="H268" s="38">
        <f t="shared" si="21"/>
        <v>0</v>
      </c>
      <c r="I268" s="38">
        <f t="shared" si="22"/>
        <v>0</v>
      </c>
    </row>
    <row r="269" spans="1:9" x14ac:dyDescent="0.2">
      <c r="A269" s="14"/>
      <c r="B269" s="119"/>
      <c r="C269" s="12"/>
      <c r="D269" s="53"/>
      <c r="E269" s="16"/>
      <c r="F269" s="16"/>
      <c r="G269" s="16"/>
      <c r="H269" s="38">
        <f t="shared" si="21"/>
        <v>0</v>
      </c>
      <c r="I269" s="38">
        <f t="shared" si="22"/>
        <v>0</v>
      </c>
    </row>
    <row r="270" spans="1:9" x14ac:dyDescent="0.2">
      <c r="A270" s="14"/>
      <c r="B270" s="119"/>
      <c r="C270" s="12"/>
      <c r="D270" s="53"/>
      <c r="E270" s="38"/>
      <c r="F270" s="38"/>
      <c r="G270" s="38"/>
      <c r="H270" s="38">
        <f t="shared" si="21"/>
        <v>0</v>
      </c>
      <c r="I270" s="38">
        <f t="shared" si="22"/>
        <v>0</v>
      </c>
    </row>
    <row r="271" spans="1:9" x14ac:dyDescent="0.2">
      <c r="A271" s="14"/>
      <c r="B271" s="119"/>
      <c r="C271" s="12"/>
      <c r="D271" s="53"/>
      <c r="E271" s="38"/>
      <c r="F271" s="38"/>
      <c r="G271" s="38"/>
      <c r="H271" s="38">
        <f t="shared" si="21"/>
        <v>0</v>
      </c>
      <c r="I271" s="38">
        <f t="shared" si="22"/>
        <v>0</v>
      </c>
    </row>
    <row r="272" spans="1:9" x14ac:dyDescent="0.2">
      <c r="A272" s="14"/>
      <c r="B272" s="119"/>
      <c r="C272" s="12"/>
      <c r="D272" s="53"/>
      <c r="E272" s="38"/>
      <c r="F272" s="38"/>
      <c r="G272" s="38"/>
      <c r="H272" s="38">
        <f t="shared" si="21"/>
        <v>0</v>
      </c>
      <c r="I272" s="38">
        <f t="shared" si="22"/>
        <v>0</v>
      </c>
    </row>
    <row r="273" spans="1:9" x14ac:dyDescent="0.2">
      <c r="A273" s="14"/>
      <c r="B273" s="119"/>
      <c r="C273" s="12"/>
      <c r="D273" s="14"/>
      <c r="E273" s="38"/>
      <c r="F273" s="16"/>
      <c r="G273" s="16"/>
      <c r="H273" s="38">
        <f t="shared" si="21"/>
        <v>0</v>
      </c>
      <c r="I273" s="38">
        <f t="shared" si="22"/>
        <v>0</v>
      </c>
    </row>
    <row r="274" spans="1:9" x14ac:dyDescent="0.2">
      <c r="A274" s="14"/>
      <c r="B274" s="119"/>
      <c r="C274" s="12"/>
      <c r="D274" s="38"/>
      <c r="E274" s="38"/>
      <c r="F274" s="38"/>
      <c r="G274" s="38"/>
      <c r="H274" s="38">
        <f t="shared" si="21"/>
        <v>0</v>
      </c>
      <c r="I274" s="38">
        <f t="shared" si="22"/>
        <v>0</v>
      </c>
    </row>
    <row r="275" spans="1:9" x14ac:dyDescent="0.2">
      <c r="A275" s="14"/>
      <c r="B275" s="119"/>
      <c r="C275" s="12"/>
      <c r="D275" s="39"/>
      <c r="E275" s="38"/>
      <c r="F275" s="38"/>
      <c r="G275" s="38"/>
      <c r="H275" s="38">
        <f t="shared" si="21"/>
        <v>0</v>
      </c>
      <c r="I275" s="38">
        <f t="shared" si="22"/>
        <v>0</v>
      </c>
    </row>
    <row r="276" spans="1:9" x14ac:dyDescent="0.2">
      <c r="A276" s="14"/>
      <c r="B276" s="119"/>
      <c r="C276" s="12"/>
      <c r="D276" s="62"/>
      <c r="E276" s="38"/>
      <c r="F276" s="38"/>
      <c r="G276" s="38"/>
      <c r="H276" s="38">
        <f t="shared" si="21"/>
        <v>0</v>
      </c>
      <c r="I276" s="38">
        <f t="shared" si="22"/>
        <v>0</v>
      </c>
    </row>
    <row r="277" spans="1:9" x14ac:dyDescent="0.2">
      <c r="A277" s="12"/>
      <c r="B277" s="119"/>
      <c r="C277" s="12"/>
      <c r="D277" s="14"/>
      <c r="E277" s="16"/>
      <c r="F277" s="16"/>
      <c r="G277" s="16"/>
      <c r="H277" s="38">
        <f t="shared" si="21"/>
        <v>0</v>
      </c>
      <c r="I277" s="38">
        <f t="shared" si="22"/>
        <v>0</v>
      </c>
    </row>
    <row r="278" spans="1:9" x14ac:dyDescent="0.2">
      <c r="A278" s="12"/>
      <c r="B278" s="119"/>
      <c r="C278" s="12"/>
      <c r="D278" s="14"/>
      <c r="E278" s="16"/>
      <c r="F278" s="16"/>
      <c r="G278" s="16"/>
      <c r="H278" s="38">
        <f t="shared" si="21"/>
        <v>0</v>
      </c>
      <c r="I278" s="38">
        <f t="shared" si="22"/>
        <v>0</v>
      </c>
    </row>
    <row r="279" spans="1:9" x14ac:dyDescent="0.2">
      <c r="A279" s="12"/>
      <c r="B279" s="119"/>
      <c r="C279" s="12"/>
      <c r="D279" s="14"/>
      <c r="E279" s="16"/>
      <c r="F279" s="16"/>
      <c r="G279" s="16"/>
      <c r="H279" s="38">
        <f t="shared" si="21"/>
        <v>0</v>
      </c>
      <c r="I279" s="38">
        <f t="shared" si="22"/>
        <v>0</v>
      </c>
    </row>
    <row r="280" spans="1:9" x14ac:dyDescent="0.2">
      <c r="A280" s="12"/>
      <c r="B280" s="119"/>
      <c r="C280" s="12"/>
      <c r="D280" s="53"/>
      <c r="E280" s="11"/>
      <c r="F280" s="16"/>
      <c r="G280" s="11"/>
      <c r="H280" s="38">
        <f t="shared" si="21"/>
        <v>0</v>
      </c>
      <c r="I280" s="38">
        <f t="shared" si="22"/>
        <v>0</v>
      </c>
    </row>
    <row r="281" spans="1:9" x14ac:dyDescent="0.2">
      <c r="A281" s="12"/>
      <c r="B281" s="119"/>
      <c r="C281" s="12"/>
      <c r="D281" s="38"/>
      <c r="E281" s="16"/>
      <c r="F281" s="38"/>
      <c r="G281" s="16"/>
      <c r="H281" s="38">
        <f t="shared" si="21"/>
        <v>0</v>
      </c>
      <c r="I281" s="38">
        <f t="shared" si="22"/>
        <v>0</v>
      </c>
    </row>
    <row r="282" spans="1:9" x14ac:dyDescent="0.2">
      <c r="A282" s="12"/>
      <c r="B282" s="119"/>
      <c r="C282" s="12"/>
      <c r="D282" s="62"/>
      <c r="E282" s="38"/>
      <c r="F282" s="38"/>
      <c r="G282" s="38"/>
      <c r="H282" s="38">
        <f t="shared" si="21"/>
        <v>0</v>
      </c>
      <c r="I282" s="38">
        <f t="shared" si="22"/>
        <v>0</v>
      </c>
    </row>
    <row r="283" spans="1:9" x14ac:dyDescent="0.2">
      <c r="A283" s="12"/>
      <c r="B283" s="119"/>
      <c r="C283" s="12"/>
      <c r="D283" s="62"/>
      <c r="E283" s="38"/>
      <c r="F283" s="38"/>
      <c r="G283" s="38"/>
      <c r="H283" s="38">
        <f t="shared" si="21"/>
        <v>0</v>
      </c>
      <c r="I283" s="38">
        <f t="shared" si="22"/>
        <v>0</v>
      </c>
    </row>
    <row r="284" spans="1:9" x14ac:dyDescent="0.2">
      <c r="A284" s="12"/>
      <c r="B284" s="119"/>
      <c r="C284" s="12"/>
      <c r="D284" s="14"/>
      <c r="E284" s="16"/>
      <c r="F284" s="16"/>
      <c r="G284" s="16"/>
      <c r="H284" s="38">
        <f t="shared" si="21"/>
        <v>0</v>
      </c>
      <c r="I284" s="38">
        <f t="shared" si="22"/>
        <v>0</v>
      </c>
    </row>
    <row r="285" spans="1:9" x14ac:dyDescent="0.2">
      <c r="A285" s="12"/>
      <c r="B285" s="119"/>
      <c r="C285" s="12"/>
      <c r="D285" s="14"/>
      <c r="E285" s="16"/>
      <c r="F285" s="16"/>
      <c r="G285" s="16"/>
      <c r="H285" s="38">
        <f t="shared" si="21"/>
        <v>0</v>
      </c>
      <c r="I285" s="38">
        <f t="shared" si="22"/>
        <v>0</v>
      </c>
    </row>
    <row r="286" spans="1:9" x14ac:dyDescent="0.2">
      <c r="A286" s="12"/>
      <c r="B286" s="119"/>
      <c r="C286" s="12"/>
      <c r="D286" s="39"/>
      <c r="E286" s="38"/>
      <c r="F286" s="38"/>
      <c r="G286" s="38"/>
      <c r="H286" s="38">
        <f t="shared" si="21"/>
        <v>0</v>
      </c>
      <c r="I286" s="38">
        <f t="shared" si="22"/>
        <v>0</v>
      </c>
    </row>
    <row r="287" spans="1:9" x14ac:dyDescent="0.2">
      <c r="A287" s="12"/>
      <c r="B287" s="119"/>
      <c r="C287" s="12"/>
      <c r="D287" s="69"/>
      <c r="E287" s="38"/>
      <c r="F287" s="16"/>
      <c r="G287" s="16"/>
      <c r="H287" s="38">
        <f t="shared" si="21"/>
        <v>0</v>
      </c>
      <c r="I287" s="38">
        <f t="shared" si="22"/>
        <v>0</v>
      </c>
    </row>
    <row r="288" spans="1:9" x14ac:dyDescent="0.2">
      <c r="A288" s="12"/>
      <c r="B288" s="119"/>
      <c r="C288" s="12"/>
      <c r="D288" s="39"/>
      <c r="E288" s="16"/>
      <c r="F288" s="38"/>
      <c r="G288" s="38"/>
      <c r="H288" s="38">
        <f t="shared" si="21"/>
        <v>0</v>
      </c>
      <c r="I288" s="38">
        <f t="shared" si="22"/>
        <v>0</v>
      </c>
    </row>
    <row r="289" spans="1:9" x14ac:dyDescent="0.2">
      <c r="A289" s="12"/>
      <c r="B289" s="119"/>
      <c r="C289" s="12"/>
      <c r="D289" s="69"/>
      <c r="E289" s="16"/>
      <c r="F289" s="38"/>
      <c r="G289" s="38"/>
      <c r="H289" s="38">
        <f t="shared" si="21"/>
        <v>0</v>
      </c>
      <c r="I289" s="38">
        <f t="shared" si="22"/>
        <v>0</v>
      </c>
    </row>
    <row r="290" spans="1:9" x14ac:dyDescent="0.2">
      <c r="A290" s="12"/>
      <c r="B290" s="119"/>
      <c r="C290" s="12"/>
      <c r="D290" s="14"/>
      <c r="E290" s="16"/>
      <c r="F290" s="16"/>
      <c r="G290" s="16"/>
      <c r="H290" s="38">
        <f t="shared" si="21"/>
        <v>0</v>
      </c>
      <c r="I290" s="38">
        <f t="shared" si="22"/>
        <v>0</v>
      </c>
    </row>
    <row r="291" spans="1:9" x14ac:dyDescent="0.2">
      <c r="A291" s="12"/>
      <c r="B291" s="119"/>
      <c r="C291" s="12"/>
      <c r="D291" s="53"/>
      <c r="E291" s="38"/>
      <c r="F291" s="16"/>
      <c r="G291" s="38"/>
      <c r="H291" s="38">
        <f t="shared" si="21"/>
        <v>0</v>
      </c>
      <c r="I291" s="38">
        <f t="shared" si="22"/>
        <v>0</v>
      </c>
    </row>
    <row r="292" spans="1:9" x14ac:dyDescent="0.2">
      <c r="A292" s="12"/>
      <c r="B292" s="119"/>
      <c r="C292" s="12"/>
      <c r="D292" s="53"/>
      <c r="E292" s="38"/>
      <c r="F292" s="16"/>
      <c r="G292" s="38"/>
      <c r="H292" s="38">
        <f t="shared" si="21"/>
        <v>0</v>
      </c>
      <c r="I292" s="38">
        <f t="shared" si="22"/>
        <v>0</v>
      </c>
    </row>
    <row r="293" spans="1:9" x14ac:dyDescent="0.2">
      <c r="A293" s="12"/>
      <c r="B293" s="119"/>
      <c r="C293" s="12"/>
      <c r="D293" s="62"/>
      <c r="E293" s="38"/>
      <c r="F293" s="38"/>
      <c r="G293" s="38"/>
      <c r="H293" s="38">
        <f t="shared" si="21"/>
        <v>0</v>
      </c>
      <c r="I293" s="38">
        <f t="shared" si="22"/>
        <v>0</v>
      </c>
    </row>
    <row r="294" spans="1:9" x14ac:dyDescent="0.2">
      <c r="A294" s="12"/>
      <c r="B294" s="119"/>
      <c r="C294" s="12"/>
      <c r="D294" s="12"/>
      <c r="E294" s="38"/>
      <c r="F294" s="38"/>
      <c r="G294" s="38"/>
      <c r="H294" s="38">
        <f t="shared" si="21"/>
        <v>0</v>
      </c>
      <c r="I294" s="38">
        <f t="shared" si="22"/>
        <v>0</v>
      </c>
    </row>
    <row r="295" spans="1:9" x14ac:dyDescent="0.2">
      <c r="A295" s="12"/>
      <c r="B295" s="119"/>
      <c r="C295" s="12"/>
      <c r="D295" s="12"/>
      <c r="E295" s="38"/>
      <c r="F295" s="38"/>
      <c r="G295" s="38"/>
      <c r="H295" s="38">
        <f t="shared" si="21"/>
        <v>0</v>
      </c>
      <c r="I295" s="38">
        <f t="shared" si="22"/>
        <v>0</v>
      </c>
    </row>
    <row r="296" spans="1:9" x14ac:dyDescent="0.2">
      <c r="A296" s="12"/>
      <c r="B296" s="119"/>
      <c r="C296" s="12"/>
      <c r="D296" s="12"/>
      <c r="E296" s="38"/>
      <c r="F296" s="38"/>
      <c r="G296" s="38"/>
      <c r="H296" s="38">
        <f t="shared" si="21"/>
        <v>0</v>
      </c>
      <c r="I296" s="38">
        <f t="shared" si="22"/>
        <v>0</v>
      </c>
    </row>
    <row r="297" spans="1:9" x14ac:dyDescent="0.2">
      <c r="A297" s="12"/>
      <c r="B297" s="119"/>
      <c r="C297" s="12"/>
      <c r="D297" s="12"/>
      <c r="E297" s="38"/>
      <c r="F297" s="38"/>
      <c r="G297" s="38"/>
      <c r="H297" s="38">
        <f t="shared" si="21"/>
        <v>0</v>
      </c>
      <c r="I297" s="38">
        <f t="shared" si="22"/>
        <v>0</v>
      </c>
    </row>
    <row r="298" spans="1:9" x14ac:dyDescent="0.2">
      <c r="A298" s="12"/>
      <c r="B298" s="119"/>
      <c r="C298" s="12"/>
      <c r="D298" s="12"/>
      <c r="E298" s="38"/>
      <c r="F298" s="38"/>
      <c r="G298" s="38"/>
      <c r="H298" s="38">
        <f t="shared" si="21"/>
        <v>0</v>
      </c>
      <c r="I298" s="38">
        <f t="shared" si="22"/>
        <v>0</v>
      </c>
    </row>
    <row r="299" spans="1:9" x14ac:dyDescent="0.2">
      <c r="A299" s="12"/>
      <c r="B299" s="119"/>
      <c r="C299" s="12"/>
      <c r="D299" s="12"/>
      <c r="E299" s="38"/>
      <c r="F299" s="38"/>
      <c r="G299" s="38"/>
      <c r="H299" s="38">
        <f t="shared" si="21"/>
        <v>0</v>
      </c>
      <c r="I299" s="38">
        <f t="shared" si="22"/>
        <v>0</v>
      </c>
    </row>
    <row r="300" spans="1:9" x14ac:dyDescent="0.2">
      <c r="A300" s="12"/>
      <c r="B300" s="119"/>
      <c r="C300" s="12"/>
      <c r="D300" s="12"/>
      <c r="E300" s="38"/>
      <c r="F300" s="38"/>
      <c r="G300" s="38"/>
      <c r="H300" s="38">
        <f t="shared" si="21"/>
        <v>0</v>
      </c>
      <c r="I300" s="38">
        <f t="shared" si="22"/>
        <v>0</v>
      </c>
    </row>
    <row r="301" spans="1:9" x14ac:dyDescent="0.2">
      <c r="A301" s="12"/>
      <c r="B301" s="119"/>
      <c r="C301" s="12"/>
      <c r="D301" s="12"/>
      <c r="E301" s="38"/>
      <c r="F301" s="38"/>
      <c r="G301" s="38"/>
      <c r="H301" s="38">
        <f t="shared" si="21"/>
        <v>0</v>
      </c>
      <c r="I301" s="38">
        <f t="shared" si="22"/>
        <v>0</v>
      </c>
    </row>
    <row r="302" spans="1:9" x14ac:dyDescent="0.2">
      <c r="A302" s="12"/>
      <c r="B302" s="119"/>
      <c r="C302" s="12"/>
      <c r="D302" s="12"/>
      <c r="E302" s="38"/>
      <c r="F302" s="38"/>
      <c r="G302" s="38"/>
      <c r="H302" s="38">
        <f t="shared" si="21"/>
        <v>0</v>
      </c>
      <c r="I302" s="38">
        <f t="shared" si="22"/>
        <v>0</v>
      </c>
    </row>
    <row r="303" spans="1:9" x14ac:dyDescent="0.2">
      <c r="A303" s="12"/>
      <c r="B303" s="119"/>
      <c r="C303" s="12"/>
      <c r="D303" s="12"/>
      <c r="E303" s="38"/>
      <c r="F303" s="38"/>
      <c r="G303" s="38"/>
      <c r="H303" s="38">
        <f t="shared" si="21"/>
        <v>0</v>
      </c>
      <c r="I303" s="38">
        <f t="shared" si="22"/>
        <v>0</v>
      </c>
    </row>
    <row r="304" spans="1:9" x14ac:dyDescent="0.2">
      <c r="A304" s="12"/>
      <c r="B304" s="119"/>
      <c r="C304" s="12"/>
      <c r="D304" s="12"/>
      <c r="E304" s="38"/>
      <c r="F304" s="38"/>
      <c r="G304" s="38"/>
      <c r="H304" s="38">
        <f t="shared" si="21"/>
        <v>0</v>
      </c>
      <c r="I304" s="38">
        <f t="shared" si="22"/>
        <v>0</v>
      </c>
    </row>
    <row r="305" spans="1:9" x14ac:dyDescent="0.2">
      <c r="A305" s="12"/>
      <c r="B305" s="119"/>
      <c r="C305" s="12"/>
      <c r="D305" s="12"/>
      <c r="E305" s="38"/>
      <c r="F305" s="38"/>
      <c r="G305" s="38"/>
      <c r="H305" s="38">
        <f t="shared" si="21"/>
        <v>0</v>
      </c>
      <c r="I305" s="38">
        <f t="shared" si="22"/>
        <v>0</v>
      </c>
    </row>
    <row r="306" spans="1:9" x14ac:dyDescent="0.2">
      <c r="A306" s="12"/>
      <c r="B306" s="119"/>
      <c r="C306" s="12"/>
      <c r="D306" s="12"/>
      <c r="E306" s="38"/>
      <c r="F306" s="38"/>
      <c r="G306" s="38"/>
      <c r="H306" s="38">
        <f t="shared" si="21"/>
        <v>0</v>
      </c>
      <c r="I306" s="38">
        <f t="shared" si="22"/>
        <v>0</v>
      </c>
    </row>
    <row r="307" spans="1:9" x14ac:dyDescent="0.2">
      <c r="A307" s="12"/>
      <c r="B307" s="119"/>
      <c r="C307" s="12"/>
      <c r="D307" s="12"/>
      <c r="E307" s="38"/>
      <c r="F307" s="38"/>
      <c r="G307" s="38"/>
      <c r="H307" s="38">
        <f t="shared" si="21"/>
        <v>0</v>
      </c>
      <c r="I307" s="38">
        <f t="shared" si="22"/>
        <v>0</v>
      </c>
    </row>
    <row r="308" spans="1:9" x14ac:dyDescent="0.2">
      <c r="A308" s="12"/>
      <c r="B308" s="119"/>
      <c r="C308" s="12"/>
      <c r="D308" s="12"/>
      <c r="E308" s="38"/>
      <c r="F308" s="38"/>
      <c r="G308" s="38"/>
      <c r="H308" s="38">
        <f t="shared" si="21"/>
        <v>0</v>
      </c>
      <c r="I308" s="38">
        <f t="shared" si="22"/>
        <v>0</v>
      </c>
    </row>
    <row r="309" spans="1:9" x14ac:dyDescent="0.2">
      <c r="A309" s="12"/>
      <c r="B309" s="119"/>
      <c r="C309" s="12"/>
      <c r="D309" s="12"/>
      <c r="E309" s="38"/>
      <c r="F309" s="38"/>
      <c r="G309" s="38"/>
      <c r="H309" s="38">
        <f t="shared" si="21"/>
        <v>0</v>
      </c>
      <c r="I309" s="38">
        <f t="shared" si="22"/>
        <v>0</v>
      </c>
    </row>
    <row r="310" spans="1:9" x14ac:dyDescent="0.2">
      <c r="A310" s="12"/>
      <c r="B310" s="119"/>
      <c r="C310" s="12"/>
      <c r="D310" s="12"/>
      <c r="E310" s="38"/>
      <c r="F310" s="38"/>
      <c r="G310" s="38"/>
      <c r="H310" s="38">
        <f t="shared" si="21"/>
        <v>0</v>
      </c>
      <c r="I310" s="38">
        <f t="shared" si="22"/>
        <v>0</v>
      </c>
    </row>
    <row r="311" spans="1:9" x14ac:dyDescent="0.2">
      <c r="A311" s="12"/>
      <c r="B311" s="119"/>
      <c r="C311" s="12"/>
      <c r="D311" s="12"/>
      <c r="E311" s="38"/>
      <c r="F311" s="38"/>
      <c r="G311" s="38"/>
      <c r="H311" s="38">
        <f t="shared" si="21"/>
        <v>0</v>
      </c>
      <c r="I311" s="38">
        <f t="shared" si="22"/>
        <v>0</v>
      </c>
    </row>
    <row r="312" spans="1:9" x14ac:dyDescent="0.2">
      <c r="A312" s="12"/>
      <c r="B312" s="119"/>
      <c r="C312" s="12"/>
      <c r="D312" s="12"/>
      <c r="E312" s="38"/>
      <c r="F312" s="38"/>
      <c r="G312" s="38"/>
      <c r="H312" s="38">
        <f t="shared" si="21"/>
        <v>0</v>
      </c>
      <c r="I312" s="38">
        <f t="shared" si="22"/>
        <v>0</v>
      </c>
    </row>
    <row r="313" spans="1:9" x14ac:dyDescent="0.2">
      <c r="A313" s="12"/>
      <c r="B313" s="119"/>
      <c r="C313" s="12"/>
      <c r="D313" s="12"/>
      <c r="E313" s="38"/>
      <c r="F313" s="38"/>
      <c r="G313" s="38"/>
      <c r="H313" s="38">
        <f t="shared" si="21"/>
        <v>0</v>
      </c>
      <c r="I313" s="38">
        <f t="shared" si="22"/>
        <v>0</v>
      </c>
    </row>
    <row r="314" spans="1:9" x14ac:dyDescent="0.2">
      <c r="A314" s="12"/>
      <c r="B314" s="119"/>
      <c r="C314" s="12"/>
      <c r="D314" s="62"/>
      <c r="E314" s="38"/>
      <c r="F314" s="38"/>
      <c r="G314" s="38"/>
      <c r="H314" s="38">
        <f t="shared" si="21"/>
        <v>0</v>
      </c>
      <c r="I314" s="38">
        <f t="shared" si="22"/>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316"/>
  <sheetViews>
    <sheetView workbookViewId="0">
      <pane ySplit="2" topLeftCell="A3" activePane="bottomLeft" state="frozen"/>
      <selection pane="bottomLeft"/>
    </sheetView>
  </sheetViews>
  <sheetFormatPr defaultColWidth="9.140625" defaultRowHeight="12.75" x14ac:dyDescent="0.2"/>
  <cols>
    <col min="1" max="1" width="14.5703125" style="117" bestFit="1" customWidth="1"/>
    <col min="2" max="2" width="12.5703125" style="129" bestFit="1" customWidth="1"/>
    <col min="3" max="3" width="27" style="117" bestFit="1" customWidth="1"/>
    <col min="4" max="4" width="50.7109375" style="117" bestFit="1" customWidth="1"/>
    <col min="5" max="5" width="13.7109375" style="120" bestFit="1" customWidth="1"/>
    <col min="6" max="6" width="12.28515625" style="120" bestFit="1" customWidth="1"/>
    <col min="7" max="7" width="11.42578125" style="120" bestFit="1" customWidth="1"/>
    <col min="8" max="8" width="9.28515625" style="120" bestFit="1" customWidth="1"/>
    <col min="9" max="9" width="15.5703125" style="120" bestFit="1" customWidth="1"/>
    <col min="10" max="16384" width="9.140625" style="117"/>
  </cols>
  <sheetData>
    <row r="1" spans="1:11" x14ac:dyDescent="0.2">
      <c r="A1" s="114" t="s">
        <v>22</v>
      </c>
      <c r="B1" s="115" t="s">
        <v>51</v>
      </c>
      <c r="C1" s="114" t="s">
        <v>52</v>
      </c>
      <c r="D1" s="114" t="s">
        <v>26</v>
      </c>
      <c r="E1" s="116" t="s">
        <v>27</v>
      </c>
      <c r="F1" s="116" t="s">
        <v>28</v>
      </c>
      <c r="G1" s="116" t="s">
        <v>29</v>
      </c>
      <c r="H1" s="116" t="s">
        <v>32</v>
      </c>
      <c r="I1" s="116" t="s">
        <v>19</v>
      </c>
    </row>
    <row r="2" spans="1:11" ht="18.75" customHeight="1" x14ac:dyDescent="0.25">
      <c r="A2" s="114"/>
      <c r="B2" s="115"/>
      <c r="C2" s="114"/>
      <c r="D2" s="114"/>
      <c r="E2" s="118">
        <f>SUM(E3:E390)</f>
        <v>12964661.6675</v>
      </c>
      <c r="F2" s="118">
        <f>SUM(F3:F390)</f>
        <v>11323186.73</v>
      </c>
      <c r="G2" s="118">
        <f>SUM(G3:G390)</f>
        <v>1641474.9374999991</v>
      </c>
      <c r="H2" s="118">
        <f>SUM(H3:H390)</f>
        <v>218863.32499999995</v>
      </c>
      <c r="I2" s="118">
        <f>SUM(I3:I390)</f>
        <v>12745798.342500011</v>
      </c>
    </row>
    <row r="3" spans="1:11" x14ac:dyDescent="0.2">
      <c r="A3" s="57"/>
      <c r="B3" s="119"/>
      <c r="C3" s="12"/>
      <c r="D3" s="12"/>
      <c r="E3" s="38"/>
      <c r="F3" s="38"/>
      <c r="G3" s="38"/>
      <c r="H3" s="38"/>
      <c r="I3" s="38"/>
      <c r="K3" s="120"/>
    </row>
    <row r="4" spans="1:11" x14ac:dyDescent="0.2">
      <c r="A4" s="57" t="s">
        <v>88</v>
      </c>
      <c r="B4" s="119" t="s">
        <v>66</v>
      </c>
      <c r="C4" s="12" t="s">
        <v>6</v>
      </c>
      <c r="D4" s="53" t="s">
        <v>87</v>
      </c>
      <c r="E4" s="11">
        <f>F4+G4</f>
        <v>119244.65</v>
      </c>
      <c r="F4" s="16">
        <v>103691</v>
      </c>
      <c r="G4" s="11">
        <f>F4*15%</f>
        <v>15553.65</v>
      </c>
      <c r="H4" s="38">
        <f>F4*2%</f>
        <v>2073.8200000000002</v>
      </c>
      <c r="I4" s="38">
        <f>E4-H4</f>
        <v>117170.82999999999</v>
      </c>
    </row>
    <row r="5" spans="1:11" x14ac:dyDescent="0.2">
      <c r="A5" s="57" t="s">
        <v>88</v>
      </c>
      <c r="B5" s="119" t="s">
        <v>66</v>
      </c>
      <c r="C5" s="12" t="s">
        <v>91</v>
      </c>
      <c r="D5" s="53" t="s">
        <v>89</v>
      </c>
      <c r="E5" s="11">
        <f t="shared" ref="E5:E68" si="0">F5+G5</f>
        <v>473597.6</v>
      </c>
      <c r="F5" s="16">
        <v>411824</v>
      </c>
      <c r="G5" s="11">
        <f t="shared" ref="G5:G38" si="1">F5*15%</f>
        <v>61773.599999999999</v>
      </c>
      <c r="H5" s="38">
        <f t="shared" ref="H5:H67" si="2">F5*2%</f>
        <v>8236.48</v>
      </c>
      <c r="I5" s="38">
        <f t="shared" ref="I5:I67" si="3">E5-H5</f>
        <v>465361.12</v>
      </c>
    </row>
    <row r="6" spans="1:11" x14ac:dyDescent="0.2">
      <c r="A6" s="57"/>
      <c r="B6" s="119" t="s">
        <v>53</v>
      </c>
      <c r="C6" s="12" t="s">
        <v>3</v>
      </c>
      <c r="D6" s="11" t="s">
        <v>85</v>
      </c>
      <c r="E6" s="11">
        <f t="shared" si="0"/>
        <v>117279.3</v>
      </c>
      <c r="F6" s="11">
        <v>101982</v>
      </c>
      <c r="G6" s="11">
        <f t="shared" si="1"/>
        <v>15297.3</v>
      </c>
      <c r="H6" s="38">
        <f t="shared" si="2"/>
        <v>2039.64</v>
      </c>
      <c r="I6" s="38">
        <f t="shared" si="3"/>
        <v>115239.66</v>
      </c>
      <c r="K6" s="120"/>
    </row>
    <row r="7" spans="1:11" x14ac:dyDescent="0.2">
      <c r="A7" s="12"/>
      <c r="B7" s="119" t="s">
        <v>99</v>
      </c>
      <c r="C7" s="12" t="s">
        <v>3</v>
      </c>
      <c r="D7" s="11" t="s">
        <v>86</v>
      </c>
      <c r="E7" s="11">
        <f t="shared" si="0"/>
        <v>295732.84999999998</v>
      </c>
      <c r="F7" s="11">
        <v>257159</v>
      </c>
      <c r="G7" s="11">
        <f t="shared" si="1"/>
        <v>38573.85</v>
      </c>
      <c r="H7" s="38">
        <f t="shared" si="2"/>
        <v>5143.18</v>
      </c>
      <c r="I7" s="38">
        <f t="shared" si="3"/>
        <v>290589.67</v>
      </c>
    </row>
    <row r="8" spans="1:11" x14ac:dyDescent="0.2">
      <c r="A8" s="12"/>
      <c r="B8" s="119" t="s">
        <v>54</v>
      </c>
      <c r="C8" s="12" t="s">
        <v>3</v>
      </c>
      <c r="D8" s="11" t="s">
        <v>79</v>
      </c>
      <c r="E8" s="11">
        <f t="shared" si="0"/>
        <v>3795</v>
      </c>
      <c r="F8" s="11">
        <v>3300</v>
      </c>
      <c r="G8" s="11">
        <f t="shared" si="1"/>
        <v>495</v>
      </c>
      <c r="H8" s="38">
        <f t="shared" si="2"/>
        <v>66</v>
      </c>
      <c r="I8" s="38">
        <f t="shared" si="3"/>
        <v>3729</v>
      </c>
    </row>
    <row r="9" spans="1:11" x14ac:dyDescent="0.2">
      <c r="A9" s="12"/>
      <c r="B9" s="119" t="s">
        <v>59</v>
      </c>
      <c r="C9" s="12" t="s">
        <v>3</v>
      </c>
      <c r="D9" s="135" t="s">
        <v>80</v>
      </c>
      <c r="E9" s="11">
        <f t="shared" si="0"/>
        <v>64648.4</v>
      </c>
      <c r="F9" s="135">
        <v>56216</v>
      </c>
      <c r="G9" s="11">
        <f t="shared" si="1"/>
        <v>8432.4</v>
      </c>
      <c r="H9" s="38">
        <f t="shared" si="2"/>
        <v>1124.32</v>
      </c>
      <c r="I9" s="38">
        <f t="shared" si="3"/>
        <v>63524.08</v>
      </c>
    </row>
    <row r="10" spans="1:11" x14ac:dyDescent="0.2">
      <c r="A10" s="12"/>
      <c r="B10" s="119" t="s">
        <v>60</v>
      </c>
      <c r="C10" s="12" t="s">
        <v>3</v>
      </c>
      <c r="D10" s="11" t="s">
        <v>81</v>
      </c>
      <c r="E10" s="11">
        <f t="shared" si="0"/>
        <v>3044.05</v>
      </c>
      <c r="F10" s="11">
        <v>2647</v>
      </c>
      <c r="G10" s="11">
        <f t="shared" si="1"/>
        <v>397.05</v>
      </c>
      <c r="H10" s="38">
        <f t="shared" si="2"/>
        <v>52.94</v>
      </c>
      <c r="I10" s="38">
        <f t="shared" si="3"/>
        <v>2991.11</v>
      </c>
    </row>
    <row r="11" spans="1:11" x14ac:dyDescent="0.2">
      <c r="A11" s="12"/>
      <c r="B11" s="119" t="s">
        <v>62</v>
      </c>
      <c r="C11" s="12" t="s">
        <v>3</v>
      </c>
      <c r="D11" s="11" t="s">
        <v>82</v>
      </c>
      <c r="E11" s="11">
        <f t="shared" si="0"/>
        <v>88555.75</v>
      </c>
      <c r="F11" s="11">
        <v>77005</v>
      </c>
      <c r="G11" s="11">
        <f t="shared" si="1"/>
        <v>11550.75</v>
      </c>
      <c r="H11" s="38">
        <f t="shared" si="2"/>
        <v>1540.1000000000001</v>
      </c>
      <c r="I11" s="38">
        <f t="shared" si="3"/>
        <v>87015.65</v>
      </c>
    </row>
    <row r="12" spans="1:11" x14ac:dyDescent="0.2">
      <c r="A12" s="12"/>
      <c r="B12" s="119" t="s">
        <v>63</v>
      </c>
      <c r="C12" s="12" t="s">
        <v>3</v>
      </c>
      <c r="D12" s="11" t="s">
        <v>83</v>
      </c>
      <c r="E12" s="11">
        <f t="shared" si="0"/>
        <v>180837.5</v>
      </c>
      <c r="F12" s="11">
        <v>157250</v>
      </c>
      <c r="G12" s="11">
        <f t="shared" si="1"/>
        <v>23587.5</v>
      </c>
      <c r="H12" s="38">
        <f t="shared" si="2"/>
        <v>3145</v>
      </c>
      <c r="I12" s="38">
        <f t="shared" si="3"/>
        <v>177692.5</v>
      </c>
    </row>
    <row r="13" spans="1:11" x14ac:dyDescent="0.2">
      <c r="A13" s="12"/>
      <c r="B13" s="119" t="s">
        <v>66</v>
      </c>
      <c r="C13" s="12" t="s">
        <v>3</v>
      </c>
      <c r="D13" s="11" t="s">
        <v>84</v>
      </c>
      <c r="E13" s="11">
        <f t="shared" si="0"/>
        <v>268299.59999999998</v>
      </c>
      <c r="F13" s="11">
        <v>233304</v>
      </c>
      <c r="G13" s="11">
        <f t="shared" si="1"/>
        <v>34995.599999999999</v>
      </c>
      <c r="H13" s="38">
        <f t="shared" si="2"/>
        <v>4666.08</v>
      </c>
      <c r="I13" s="38">
        <f t="shared" si="3"/>
        <v>263633.51999999996</v>
      </c>
    </row>
    <row r="14" spans="1:11" x14ac:dyDescent="0.2">
      <c r="A14" s="10" t="s">
        <v>90</v>
      </c>
      <c r="B14" s="119" t="s">
        <v>73</v>
      </c>
      <c r="C14" s="12" t="s">
        <v>3</v>
      </c>
      <c r="D14" s="10" t="s">
        <v>92</v>
      </c>
      <c r="E14" s="11">
        <f t="shared" si="0"/>
        <v>198444</v>
      </c>
      <c r="F14" s="16">
        <v>172560</v>
      </c>
      <c r="G14" s="11">
        <f t="shared" si="1"/>
        <v>25884</v>
      </c>
      <c r="H14" s="38">
        <f t="shared" si="2"/>
        <v>3451.2000000000003</v>
      </c>
      <c r="I14" s="38">
        <f t="shared" si="3"/>
        <v>194992.8</v>
      </c>
    </row>
    <row r="15" spans="1:11" x14ac:dyDescent="0.2">
      <c r="A15" s="10" t="s">
        <v>90</v>
      </c>
      <c r="B15" s="119" t="s">
        <v>66</v>
      </c>
      <c r="C15" s="12" t="s">
        <v>3</v>
      </c>
      <c r="D15" s="10" t="s">
        <v>93</v>
      </c>
      <c r="E15" s="11">
        <f t="shared" si="0"/>
        <v>64198.75</v>
      </c>
      <c r="F15" s="16">
        <v>55825</v>
      </c>
      <c r="G15" s="11">
        <f t="shared" si="1"/>
        <v>8373.75</v>
      </c>
      <c r="H15" s="38">
        <f t="shared" si="2"/>
        <v>1116.5</v>
      </c>
      <c r="I15" s="38">
        <f t="shared" si="3"/>
        <v>63082.25</v>
      </c>
    </row>
    <row r="16" spans="1:11" x14ac:dyDescent="0.2">
      <c r="A16" s="10" t="s">
        <v>90</v>
      </c>
      <c r="B16" s="119" t="s">
        <v>73</v>
      </c>
      <c r="C16" s="12" t="s">
        <v>3</v>
      </c>
      <c r="D16" s="10" t="s">
        <v>95</v>
      </c>
      <c r="E16" s="11">
        <f t="shared" si="0"/>
        <v>12713.25</v>
      </c>
      <c r="F16" s="16">
        <v>11055</v>
      </c>
      <c r="G16" s="11">
        <f t="shared" si="1"/>
        <v>1658.25</v>
      </c>
      <c r="H16" s="38">
        <f t="shared" si="2"/>
        <v>221.1</v>
      </c>
      <c r="I16" s="38">
        <f t="shared" si="3"/>
        <v>12492.15</v>
      </c>
    </row>
    <row r="17" spans="1:9" x14ac:dyDescent="0.2">
      <c r="A17" s="10" t="s">
        <v>90</v>
      </c>
      <c r="B17" s="119" t="s">
        <v>76</v>
      </c>
      <c r="C17" s="12" t="s">
        <v>3</v>
      </c>
      <c r="D17" s="10" t="s">
        <v>96</v>
      </c>
      <c r="E17" s="11">
        <f t="shared" si="0"/>
        <v>59570</v>
      </c>
      <c r="F17" s="16">
        <v>51800</v>
      </c>
      <c r="G17" s="11">
        <f t="shared" si="1"/>
        <v>7770</v>
      </c>
      <c r="H17" s="38">
        <f t="shared" si="2"/>
        <v>1036</v>
      </c>
      <c r="I17" s="38">
        <f t="shared" si="3"/>
        <v>58534</v>
      </c>
    </row>
    <row r="18" spans="1:9" x14ac:dyDescent="0.2">
      <c r="A18" s="10" t="s">
        <v>90</v>
      </c>
      <c r="B18" s="119" t="s">
        <v>66</v>
      </c>
      <c r="C18" s="12" t="s">
        <v>3</v>
      </c>
      <c r="D18" s="10" t="s">
        <v>98</v>
      </c>
      <c r="E18" s="11">
        <f t="shared" si="0"/>
        <v>474487.7</v>
      </c>
      <c r="F18" s="16">
        <v>412598</v>
      </c>
      <c r="G18" s="11">
        <f t="shared" si="1"/>
        <v>61889.7</v>
      </c>
      <c r="H18" s="38">
        <f t="shared" si="2"/>
        <v>8251.9600000000009</v>
      </c>
      <c r="I18" s="38">
        <f t="shared" si="3"/>
        <v>466235.74</v>
      </c>
    </row>
    <row r="19" spans="1:9" x14ac:dyDescent="0.2">
      <c r="A19" s="10" t="s">
        <v>90</v>
      </c>
      <c r="B19" s="119" t="s">
        <v>76</v>
      </c>
      <c r="C19" s="12" t="s">
        <v>65</v>
      </c>
      <c r="D19" s="16" t="s">
        <v>100</v>
      </c>
      <c r="E19" s="11">
        <f t="shared" si="0"/>
        <v>68975.850000000006</v>
      </c>
      <c r="F19" s="16">
        <v>59979</v>
      </c>
      <c r="G19" s="11">
        <f t="shared" si="1"/>
        <v>8996.85</v>
      </c>
      <c r="H19" s="38">
        <f t="shared" si="2"/>
        <v>1199.58</v>
      </c>
      <c r="I19" s="38">
        <f t="shared" si="3"/>
        <v>67776.27</v>
      </c>
    </row>
    <row r="20" spans="1:9" x14ac:dyDescent="0.2">
      <c r="A20" s="12" t="s">
        <v>114</v>
      </c>
      <c r="B20" s="119" t="s">
        <v>73</v>
      </c>
      <c r="C20" s="12" t="s">
        <v>115</v>
      </c>
      <c r="D20" s="14" t="s">
        <v>102</v>
      </c>
      <c r="E20" s="11">
        <f t="shared" si="0"/>
        <v>6077.75</v>
      </c>
      <c r="F20" s="16">
        <v>5285</v>
      </c>
      <c r="G20" s="11">
        <f t="shared" si="1"/>
        <v>792.75</v>
      </c>
      <c r="H20" s="38">
        <f t="shared" si="2"/>
        <v>105.7</v>
      </c>
      <c r="I20" s="38">
        <f t="shared" si="3"/>
        <v>5972.05</v>
      </c>
    </row>
    <row r="21" spans="1:9" x14ac:dyDescent="0.2">
      <c r="A21" s="12" t="s">
        <v>114</v>
      </c>
      <c r="B21" s="119" t="s">
        <v>73</v>
      </c>
      <c r="C21" s="12" t="s">
        <v>115</v>
      </c>
      <c r="D21" s="14" t="s">
        <v>105</v>
      </c>
      <c r="E21" s="11">
        <f t="shared" si="0"/>
        <v>1521.45</v>
      </c>
      <c r="F21" s="16">
        <v>1323</v>
      </c>
      <c r="G21" s="11">
        <f t="shared" si="1"/>
        <v>198.45</v>
      </c>
      <c r="H21" s="38">
        <f t="shared" si="2"/>
        <v>26.46</v>
      </c>
      <c r="I21" s="38">
        <f t="shared" si="3"/>
        <v>1494.99</v>
      </c>
    </row>
    <row r="22" spans="1:9" x14ac:dyDescent="0.2">
      <c r="A22" s="12" t="s">
        <v>114</v>
      </c>
      <c r="B22" s="119" t="s">
        <v>66</v>
      </c>
      <c r="C22" s="12" t="s">
        <v>115</v>
      </c>
      <c r="D22" s="14" t="s">
        <v>107</v>
      </c>
      <c r="E22" s="11">
        <f t="shared" si="0"/>
        <v>13113.45</v>
      </c>
      <c r="F22" s="16">
        <v>11403</v>
      </c>
      <c r="G22" s="11">
        <f t="shared" si="1"/>
        <v>1710.45</v>
      </c>
      <c r="H22" s="38">
        <f t="shared" si="2"/>
        <v>228.06</v>
      </c>
      <c r="I22" s="38">
        <f t="shared" si="3"/>
        <v>12885.390000000001</v>
      </c>
    </row>
    <row r="23" spans="1:9" x14ac:dyDescent="0.2">
      <c r="A23" s="12" t="s">
        <v>114</v>
      </c>
      <c r="B23" s="119" t="s">
        <v>66</v>
      </c>
      <c r="C23" s="12" t="s">
        <v>115</v>
      </c>
      <c r="D23" s="14" t="s">
        <v>110</v>
      </c>
      <c r="E23" s="11">
        <f t="shared" si="0"/>
        <v>2651.9</v>
      </c>
      <c r="F23" s="16">
        <v>2306</v>
      </c>
      <c r="G23" s="11">
        <f t="shared" si="1"/>
        <v>345.9</v>
      </c>
      <c r="H23" s="38">
        <f t="shared" si="2"/>
        <v>46.12</v>
      </c>
      <c r="I23" s="38">
        <f t="shared" si="3"/>
        <v>2605.7800000000002</v>
      </c>
    </row>
    <row r="24" spans="1:9" x14ac:dyDescent="0.2">
      <c r="A24" s="12" t="s">
        <v>114</v>
      </c>
      <c r="B24" s="119" t="s">
        <v>66</v>
      </c>
      <c r="C24" s="12" t="s">
        <v>115</v>
      </c>
      <c r="D24" s="131" t="s">
        <v>112</v>
      </c>
      <c r="E24" s="11">
        <f t="shared" si="0"/>
        <v>2257.4499999999998</v>
      </c>
      <c r="F24" s="16">
        <v>1963</v>
      </c>
      <c r="G24" s="11">
        <f t="shared" si="1"/>
        <v>294.45</v>
      </c>
      <c r="H24" s="38">
        <f t="shared" si="2"/>
        <v>39.26</v>
      </c>
      <c r="I24" s="38">
        <f t="shared" si="3"/>
        <v>2218.1899999999996</v>
      </c>
    </row>
    <row r="25" spans="1:9" x14ac:dyDescent="0.2">
      <c r="A25" s="12" t="s">
        <v>114</v>
      </c>
      <c r="B25" s="119" t="s">
        <v>73</v>
      </c>
      <c r="C25" s="12" t="s">
        <v>61</v>
      </c>
      <c r="D25" s="53" t="s">
        <v>116</v>
      </c>
      <c r="E25" s="11">
        <f t="shared" si="0"/>
        <v>17721.5</v>
      </c>
      <c r="F25" s="16">
        <v>15410</v>
      </c>
      <c r="G25" s="11">
        <f t="shared" si="1"/>
        <v>2311.5</v>
      </c>
      <c r="H25" s="38">
        <f t="shared" si="2"/>
        <v>308.2</v>
      </c>
      <c r="I25" s="38">
        <f t="shared" si="3"/>
        <v>17413.3</v>
      </c>
    </row>
    <row r="26" spans="1:9" x14ac:dyDescent="0.2">
      <c r="A26" s="12" t="s">
        <v>114</v>
      </c>
      <c r="B26" s="119" t="s">
        <v>76</v>
      </c>
      <c r="C26" s="12" t="s">
        <v>119</v>
      </c>
      <c r="D26" s="62" t="s">
        <v>117</v>
      </c>
      <c r="E26" s="11">
        <f t="shared" si="0"/>
        <v>31050</v>
      </c>
      <c r="F26" s="38">
        <v>27000</v>
      </c>
      <c r="G26" s="11">
        <f t="shared" si="1"/>
        <v>4050</v>
      </c>
      <c r="H26" s="38">
        <f t="shared" si="2"/>
        <v>540</v>
      </c>
      <c r="I26" s="38">
        <f t="shared" si="3"/>
        <v>30510</v>
      </c>
    </row>
    <row r="27" spans="1:9" x14ac:dyDescent="0.2">
      <c r="A27" s="12" t="s">
        <v>114</v>
      </c>
      <c r="B27" s="119" t="s">
        <v>73</v>
      </c>
      <c r="C27" s="12" t="s">
        <v>16</v>
      </c>
      <c r="D27" s="53" t="s">
        <v>120</v>
      </c>
      <c r="E27" s="11">
        <f t="shared" si="0"/>
        <v>92000</v>
      </c>
      <c r="F27" s="16">
        <v>80000</v>
      </c>
      <c r="G27" s="11">
        <f t="shared" si="1"/>
        <v>12000</v>
      </c>
      <c r="H27" s="38">
        <f t="shared" si="2"/>
        <v>1600</v>
      </c>
      <c r="I27" s="38">
        <f t="shared" si="3"/>
        <v>90400</v>
      </c>
    </row>
    <row r="28" spans="1:9" x14ac:dyDescent="0.2">
      <c r="A28" s="12" t="s">
        <v>114</v>
      </c>
      <c r="B28" s="119" t="s">
        <v>73</v>
      </c>
      <c r="C28" s="12" t="s">
        <v>65</v>
      </c>
      <c r="D28" s="16" t="s">
        <v>122</v>
      </c>
      <c r="E28" s="11">
        <f t="shared" si="0"/>
        <v>8043.1</v>
      </c>
      <c r="F28" s="16">
        <v>6994</v>
      </c>
      <c r="G28" s="11">
        <f t="shared" si="1"/>
        <v>1049.0999999999999</v>
      </c>
      <c r="H28" s="38">
        <f t="shared" si="2"/>
        <v>139.88</v>
      </c>
      <c r="I28" s="38">
        <f t="shared" si="3"/>
        <v>7903.22</v>
      </c>
    </row>
    <row r="29" spans="1:9" x14ac:dyDescent="0.2">
      <c r="A29" s="12" t="s">
        <v>114</v>
      </c>
      <c r="B29" s="119" t="s">
        <v>73</v>
      </c>
      <c r="C29" s="12" t="s">
        <v>65</v>
      </c>
      <c r="D29" s="16" t="s">
        <v>124</v>
      </c>
      <c r="E29" s="11">
        <f t="shared" si="0"/>
        <v>21427.95</v>
      </c>
      <c r="F29" s="16">
        <v>18633</v>
      </c>
      <c r="G29" s="11">
        <f t="shared" si="1"/>
        <v>2794.95</v>
      </c>
      <c r="H29" s="38">
        <f t="shared" si="2"/>
        <v>372.66</v>
      </c>
      <c r="I29" s="38">
        <f t="shared" si="3"/>
        <v>21055.29</v>
      </c>
    </row>
    <row r="30" spans="1:9" x14ac:dyDescent="0.2">
      <c r="A30" s="12" t="s">
        <v>114</v>
      </c>
      <c r="B30" s="119" t="s">
        <v>76</v>
      </c>
      <c r="C30" s="12" t="s">
        <v>65</v>
      </c>
      <c r="D30" s="16" t="s">
        <v>126</v>
      </c>
      <c r="E30" s="11">
        <f t="shared" si="0"/>
        <v>31311.05</v>
      </c>
      <c r="F30" s="16">
        <v>27227</v>
      </c>
      <c r="G30" s="11">
        <f t="shared" si="1"/>
        <v>4084.0499999999997</v>
      </c>
      <c r="H30" s="38">
        <f t="shared" si="2"/>
        <v>544.54</v>
      </c>
      <c r="I30" s="38">
        <f t="shared" si="3"/>
        <v>30766.51</v>
      </c>
    </row>
    <row r="31" spans="1:9" x14ac:dyDescent="0.2">
      <c r="A31" s="12" t="s">
        <v>114</v>
      </c>
      <c r="B31" s="119" t="s">
        <v>76</v>
      </c>
      <c r="C31" s="12" t="s">
        <v>65</v>
      </c>
      <c r="D31" s="16" t="s">
        <v>128</v>
      </c>
      <c r="E31" s="11">
        <f t="shared" si="0"/>
        <v>10753.65</v>
      </c>
      <c r="F31" s="16">
        <v>9351</v>
      </c>
      <c r="G31" s="11">
        <f t="shared" si="1"/>
        <v>1402.6499999999999</v>
      </c>
      <c r="H31" s="38">
        <f t="shared" si="2"/>
        <v>187.02</v>
      </c>
      <c r="I31" s="38">
        <f t="shared" si="3"/>
        <v>10566.63</v>
      </c>
    </row>
    <row r="32" spans="1:9" x14ac:dyDescent="0.2">
      <c r="A32" s="12" t="s">
        <v>114</v>
      </c>
      <c r="B32" s="119" t="s">
        <v>76</v>
      </c>
      <c r="C32" s="12" t="s">
        <v>3</v>
      </c>
      <c r="D32" s="11" t="s">
        <v>129</v>
      </c>
      <c r="E32" s="11" t="s">
        <v>693</v>
      </c>
      <c r="F32" s="11" t="s">
        <v>693</v>
      </c>
      <c r="G32" s="11" t="s">
        <v>693</v>
      </c>
      <c r="H32" s="11" t="s">
        <v>693</v>
      </c>
      <c r="I32" s="11" t="s">
        <v>693</v>
      </c>
    </row>
    <row r="33" spans="1:9" x14ac:dyDescent="0.2">
      <c r="A33" s="12" t="s">
        <v>131</v>
      </c>
      <c r="B33" s="119" t="s">
        <v>73</v>
      </c>
      <c r="C33" s="12" t="s">
        <v>132</v>
      </c>
      <c r="D33" s="53" t="s">
        <v>130</v>
      </c>
      <c r="E33" s="11">
        <f t="shared" si="0"/>
        <v>69000</v>
      </c>
      <c r="F33" s="16">
        <v>60000</v>
      </c>
      <c r="G33" s="11">
        <f t="shared" si="1"/>
        <v>9000</v>
      </c>
      <c r="H33" s="38">
        <f t="shared" si="2"/>
        <v>1200</v>
      </c>
      <c r="I33" s="38">
        <f t="shared" si="3"/>
        <v>67800</v>
      </c>
    </row>
    <row r="34" spans="1:9" x14ac:dyDescent="0.2">
      <c r="A34" s="12" t="s">
        <v>131</v>
      </c>
      <c r="B34" s="119" t="s">
        <v>63</v>
      </c>
      <c r="C34" s="12" t="s">
        <v>135</v>
      </c>
      <c r="D34" s="12" t="s">
        <v>133</v>
      </c>
      <c r="E34" s="11">
        <f t="shared" si="0"/>
        <v>251242.8</v>
      </c>
      <c r="F34" s="38">
        <v>218472</v>
      </c>
      <c r="G34" s="11">
        <f t="shared" si="1"/>
        <v>32770.799999999996</v>
      </c>
      <c r="H34" s="38">
        <f t="shared" si="2"/>
        <v>4369.4400000000005</v>
      </c>
      <c r="I34" s="38">
        <f t="shared" si="3"/>
        <v>246873.36</v>
      </c>
    </row>
    <row r="35" spans="1:9" x14ac:dyDescent="0.2">
      <c r="A35" s="12" t="s">
        <v>131</v>
      </c>
      <c r="B35" s="119" t="s">
        <v>66</v>
      </c>
      <c r="C35" s="12" t="s">
        <v>135</v>
      </c>
      <c r="D35" s="38" t="s">
        <v>134</v>
      </c>
      <c r="E35" s="11">
        <f t="shared" si="0"/>
        <v>209040.1</v>
      </c>
      <c r="F35" s="38">
        <v>181774</v>
      </c>
      <c r="G35" s="11">
        <f t="shared" si="1"/>
        <v>27266.1</v>
      </c>
      <c r="H35" s="38">
        <f t="shared" si="2"/>
        <v>3635.48</v>
      </c>
      <c r="I35" s="38">
        <f t="shared" si="3"/>
        <v>205404.62</v>
      </c>
    </row>
    <row r="36" spans="1:9" x14ac:dyDescent="0.2">
      <c r="A36" s="12" t="s">
        <v>139</v>
      </c>
      <c r="B36" s="119" t="s">
        <v>73</v>
      </c>
      <c r="C36" s="12" t="s">
        <v>144</v>
      </c>
      <c r="D36" s="53" t="s">
        <v>140</v>
      </c>
      <c r="E36" s="11">
        <f t="shared" si="0"/>
        <v>32116.05</v>
      </c>
      <c r="F36" s="16">
        <v>27927</v>
      </c>
      <c r="G36" s="11">
        <f t="shared" si="1"/>
        <v>4189.05</v>
      </c>
      <c r="H36" s="38">
        <f t="shared" si="2"/>
        <v>558.54</v>
      </c>
      <c r="I36" s="38">
        <f t="shared" si="3"/>
        <v>31557.51</v>
      </c>
    </row>
    <row r="37" spans="1:9" x14ac:dyDescent="0.2">
      <c r="A37" s="12" t="s">
        <v>143</v>
      </c>
      <c r="B37" s="119" t="s">
        <v>73</v>
      </c>
      <c r="C37" s="12" t="s">
        <v>147</v>
      </c>
      <c r="D37" s="62" t="s">
        <v>145</v>
      </c>
      <c r="E37" s="11">
        <f t="shared" si="0"/>
        <v>26692.65</v>
      </c>
      <c r="F37" s="38">
        <v>23211</v>
      </c>
      <c r="G37" s="11">
        <f t="shared" si="1"/>
        <v>3481.65</v>
      </c>
      <c r="H37" s="38">
        <f t="shared" si="2"/>
        <v>464.22</v>
      </c>
      <c r="I37" s="38">
        <f t="shared" si="3"/>
        <v>26228.43</v>
      </c>
    </row>
    <row r="38" spans="1:9" x14ac:dyDescent="0.2">
      <c r="A38" s="12" t="s">
        <v>150</v>
      </c>
      <c r="B38" s="119" t="s">
        <v>73</v>
      </c>
      <c r="C38" s="12" t="s">
        <v>91</v>
      </c>
      <c r="D38" s="62" t="s">
        <v>148</v>
      </c>
      <c r="E38" s="11">
        <f t="shared" si="0"/>
        <v>501635.75</v>
      </c>
      <c r="F38" s="16">
        <v>436205</v>
      </c>
      <c r="G38" s="11">
        <f t="shared" si="1"/>
        <v>65430.75</v>
      </c>
      <c r="H38" s="38">
        <f t="shared" si="2"/>
        <v>8724.1</v>
      </c>
      <c r="I38" s="38">
        <f t="shared" si="3"/>
        <v>492911.65</v>
      </c>
    </row>
    <row r="39" spans="1:9" x14ac:dyDescent="0.2">
      <c r="A39" s="12" t="s">
        <v>156</v>
      </c>
      <c r="B39" s="119" t="s">
        <v>66</v>
      </c>
      <c r="C39" s="10" t="s">
        <v>154</v>
      </c>
      <c r="D39" s="68" t="s">
        <v>151</v>
      </c>
      <c r="E39" s="11">
        <f t="shared" si="0"/>
        <v>62400</v>
      </c>
      <c r="F39" s="11">
        <f>975*64</f>
        <v>62400</v>
      </c>
      <c r="G39" s="16"/>
      <c r="H39" s="38">
        <v>0</v>
      </c>
      <c r="I39" s="38">
        <f t="shared" si="3"/>
        <v>62400</v>
      </c>
    </row>
    <row r="40" spans="1:9" x14ac:dyDescent="0.2">
      <c r="A40" s="12" t="s">
        <v>156</v>
      </c>
      <c r="B40" s="119" t="s">
        <v>73</v>
      </c>
      <c r="C40" s="10" t="s">
        <v>154</v>
      </c>
      <c r="D40" s="68" t="s">
        <v>152</v>
      </c>
      <c r="E40" s="11">
        <f t="shared" si="0"/>
        <v>124800</v>
      </c>
      <c r="F40" s="11">
        <f>1950*64</f>
        <v>124800</v>
      </c>
      <c r="G40" s="38"/>
      <c r="H40" s="38">
        <v>0</v>
      </c>
      <c r="I40" s="38">
        <f t="shared" si="3"/>
        <v>124800</v>
      </c>
    </row>
    <row r="41" spans="1:9" x14ac:dyDescent="0.2">
      <c r="A41" s="12" t="s">
        <v>156</v>
      </c>
      <c r="B41" s="119" t="s">
        <v>76</v>
      </c>
      <c r="C41" s="10" t="s">
        <v>154</v>
      </c>
      <c r="D41" s="68" t="s">
        <v>153</v>
      </c>
      <c r="E41" s="11">
        <f t="shared" si="0"/>
        <v>41600</v>
      </c>
      <c r="F41" s="11">
        <f>650*64</f>
        <v>41600</v>
      </c>
      <c r="G41" s="38"/>
      <c r="H41" s="38">
        <v>0</v>
      </c>
      <c r="I41" s="38">
        <f t="shared" si="3"/>
        <v>41600</v>
      </c>
    </row>
    <row r="42" spans="1:9" x14ac:dyDescent="0.2">
      <c r="A42" s="12" t="s">
        <v>150</v>
      </c>
      <c r="B42" s="119" t="s">
        <v>73</v>
      </c>
      <c r="C42" s="10" t="s">
        <v>159</v>
      </c>
      <c r="D42" s="68" t="s">
        <v>157</v>
      </c>
      <c r="E42" s="11">
        <f t="shared" si="0"/>
        <v>77850.399999999994</v>
      </c>
      <c r="F42" s="11">
        <v>67696</v>
      </c>
      <c r="G42" s="38">
        <f>F42*15%</f>
        <v>10154.4</v>
      </c>
      <c r="H42" s="38">
        <f t="shared" si="2"/>
        <v>1353.92</v>
      </c>
      <c r="I42" s="38">
        <f t="shared" si="3"/>
        <v>76496.479999999996</v>
      </c>
    </row>
    <row r="43" spans="1:9" x14ac:dyDescent="0.2">
      <c r="A43" s="12" t="s">
        <v>150</v>
      </c>
      <c r="B43" s="119" t="s">
        <v>76</v>
      </c>
      <c r="C43" s="10" t="s">
        <v>159</v>
      </c>
      <c r="D43" s="69" t="s">
        <v>158</v>
      </c>
      <c r="E43" s="11">
        <f t="shared" si="0"/>
        <v>36264.1</v>
      </c>
      <c r="F43" s="70">
        <v>31534</v>
      </c>
      <c r="G43" s="38">
        <f t="shared" ref="G43" si="4">F43*15%</f>
        <v>4730.0999999999995</v>
      </c>
      <c r="H43" s="38">
        <f t="shared" si="2"/>
        <v>630.68000000000006</v>
      </c>
      <c r="I43" s="38">
        <f t="shared" si="3"/>
        <v>35633.42</v>
      </c>
    </row>
    <row r="44" spans="1:9" x14ac:dyDescent="0.2">
      <c r="A44" s="12" t="s">
        <v>200</v>
      </c>
      <c r="B44" s="119" t="s">
        <v>208</v>
      </c>
      <c r="C44" s="12" t="s">
        <v>207</v>
      </c>
      <c r="D44" s="12" t="s">
        <v>160</v>
      </c>
      <c r="E44" s="11">
        <f t="shared" si="0"/>
        <v>71875</v>
      </c>
      <c r="F44" s="16">
        <v>62500</v>
      </c>
      <c r="G44" s="16">
        <f>F44*15%</f>
        <v>9375</v>
      </c>
      <c r="H44" s="38">
        <f t="shared" si="2"/>
        <v>1250</v>
      </c>
      <c r="I44" s="38">
        <f t="shared" si="3"/>
        <v>70625</v>
      </c>
    </row>
    <row r="45" spans="1:9" x14ac:dyDescent="0.2">
      <c r="A45" s="12" t="s">
        <v>200</v>
      </c>
      <c r="B45" s="119" t="s">
        <v>208</v>
      </c>
      <c r="C45" s="12" t="s">
        <v>207</v>
      </c>
      <c r="D45" s="14" t="s">
        <v>161</v>
      </c>
      <c r="E45" s="11">
        <f t="shared" si="0"/>
        <v>186875</v>
      </c>
      <c r="F45" s="16">
        <v>162500</v>
      </c>
      <c r="G45" s="16">
        <f t="shared" ref="G45:G51" si="5">F45*15%</f>
        <v>24375</v>
      </c>
      <c r="H45" s="38">
        <f t="shared" si="2"/>
        <v>3250</v>
      </c>
      <c r="I45" s="38">
        <f t="shared" si="3"/>
        <v>183625</v>
      </c>
    </row>
    <row r="46" spans="1:9" x14ac:dyDescent="0.2">
      <c r="A46" s="12" t="s">
        <v>200</v>
      </c>
      <c r="B46" s="119" t="s">
        <v>208</v>
      </c>
      <c r="C46" s="12" t="s">
        <v>207</v>
      </c>
      <c r="D46" s="12" t="s">
        <v>162</v>
      </c>
      <c r="E46" s="11">
        <f t="shared" si="0"/>
        <v>3496</v>
      </c>
      <c r="F46" s="16">
        <v>3040</v>
      </c>
      <c r="G46" s="16">
        <f t="shared" si="5"/>
        <v>456</v>
      </c>
      <c r="H46" s="38">
        <f t="shared" si="2"/>
        <v>60.800000000000004</v>
      </c>
      <c r="I46" s="38">
        <f t="shared" si="3"/>
        <v>3435.2</v>
      </c>
    </row>
    <row r="47" spans="1:9" x14ac:dyDescent="0.2">
      <c r="A47" s="12" t="s">
        <v>200</v>
      </c>
      <c r="B47" s="119" t="s">
        <v>208</v>
      </c>
      <c r="C47" s="12" t="s">
        <v>207</v>
      </c>
      <c r="D47" s="14" t="s">
        <v>163</v>
      </c>
      <c r="E47" s="11">
        <f t="shared" si="0"/>
        <v>402500</v>
      </c>
      <c r="F47" s="16">
        <v>350000</v>
      </c>
      <c r="G47" s="16">
        <f t="shared" si="5"/>
        <v>52500</v>
      </c>
      <c r="H47" s="38">
        <f t="shared" si="2"/>
        <v>7000</v>
      </c>
      <c r="I47" s="38">
        <f t="shared" si="3"/>
        <v>395500</v>
      </c>
    </row>
    <row r="48" spans="1:9" x14ac:dyDescent="0.2">
      <c r="A48" s="12" t="s">
        <v>200</v>
      </c>
      <c r="B48" s="119" t="s">
        <v>208</v>
      </c>
      <c r="C48" s="12" t="s">
        <v>207</v>
      </c>
      <c r="D48" s="12" t="s">
        <v>164</v>
      </c>
      <c r="E48" s="11">
        <f t="shared" si="0"/>
        <v>618987.5</v>
      </c>
      <c r="F48" s="16">
        <v>538250</v>
      </c>
      <c r="G48" s="16">
        <f t="shared" si="5"/>
        <v>80737.5</v>
      </c>
      <c r="H48" s="38">
        <f t="shared" si="2"/>
        <v>10765</v>
      </c>
      <c r="I48" s="38">
        <f t="shared" si="3"/>
        <v>608222.5</v>
      </c>
    </row>
    <row r="49" spans="1:9" x14ac:dyDescent="0.2">
      <c r="A49" s="12" t="s">
        <v>211</v>
      </c>
      <c r="B49" s="119" t="s">
        <v>76</v>
      </c>
      <c r="C49" s="12" t="s">
        <v>77</v>
      </c>
      <c r="D49" s="62" t="s">
        <v>209</v>
      </c>
      <c r="E49" s="11">
        <f t="shared" si="0"/>
        <v>1219</v>
      </c>
      <c r="F49" s="38">
        <v>1060</v>
      </c>
      <c r="G49" s="38">
        <f t="shared" si="5"/>
        <v>159</v>
      </c>
      <c r="H49" s="38">
        <f t="shared" si="2"/>
        <v>21.2</v>
      </c>
      <c r="I49" s="38">
        <f t="shared" si="3"/>
        <v>1197.8</v>
      </c>
    </row>
    <row r="50" spans="1:9" x14ac:dyDescent="0.2">
      <c r="A50" s="12" t="s">
        <v>211</v>
      </c>
      <c r="B50" s="119" t="s">
        <v>73</v>
      </c>
      <c r="C50" s="12" t="s">
        <v>135</v>
      </c>
      <c r="D50" s="38" t="s">
        <v>212</v>
      </c>
      <c r="E50" s="11">
        <f t="shared" si="0"/>
        <v>34038.85</v>
      </c>
      <c r="F50" s="38">
        <v>29599</v>
      </c>
      <c r="G50" s="38">
        <f t="shared" si="5"/>
        <v>4439.8499999999995</v>
      </c>
      <c r="H50" s="38">
        <f t="shared" si="2"/>
        <v>591.98</v>
      </c>
      <c r="I50" s="38">
        <f t="shared" si="3"/>
        <v>33446.869999999995</v>
      </c>
    </row>
    <row r="51" spans="1:9" x14ac:dyDescent="0.2">
      <c r="A51" s="12" t="s">
        <v>211</v>
      </c>
      <c r="B51" s="119" t="s">
        <v>73</v>
      </c>
      <c r="C51" s="12" t="s">
        <v>215</v>
      </c>
      <c r="D51" s="53" t="s">
        <v>213</v>
      </c>
      <c r="E51" s="11">
        <f t="shared" si="0"/>
        <v>227295.2</v>
      </c>
      <c r="F51" s="16">
        <v>197648</v>
      </c>
      <c r="G51" s="11">
        <f t="shared" si="5"/>
        <v>29647.199999999997</v>
      </c>
      <c r="H51" s="38">
        <f t="shared" si="2"/>
        <v>3952.96</v>
      </c>
      <c r="I51" s="38">
        <f t="shared" si="3"/>
        <v>223342.24000000002</v>
      </c>
    </row>
    <row r="52" spans="1:9" x14ac:dyDescent="0.2">
      <c r="A52" s="12" t="s">
        <v>219</v>
      </c>
      <c r="B52" s="119" t="s">
        <v>73</v>
      </c>
      <c r="C52" s="12" t="s">
        <v>12</v>
      </c>
      <c r="D52" s="38" t="s">
        <v>216</v>
      </c>
      <c r="E52" s="11">
        <f t="shared" si="0"/>
        <v>13038.7</v>
      </c>
      <c r="F52" s="38">
        <v>11338</v>
      </c>
      <c r="G52" s="38">
        <f>F52*15%</f>
        <v>1700.7</v>
      </c>
      <c r="H52" s="38">
        <f t="shared" si="2"/>
        <v>226.76</v>
      </c>
      <c r="I52" s="38">
        <f t="shared" si="3"/>
        <v>12811.94</v>
      </c>
    </row>
    <row r="53" spans="1:9" x14ac:dyDescent="0.2">
      <c r="A53" s="12" t="s">
        <v>219</v>
      </c>
      <c r="B53" s="119" t="s">
        <v>76</v>
      </c>
      <c r="C53" s="12" t="s">
        <v>12</v>
      </c>
      <c r="D53" s="38" t="s">
        <v>218</v>
      </c>
      <c r="E53" s="11">
        <f t="shared" si="0"/>
        <v>42237.2</v>
      </c>
      <c r="F53" s="38">
        <v>36728</v>
      </c>
      <c r="G53" s="38">
        <f t="shared" ref="G53:G63" si="6">F53*15%</f>
        <v>5509.2</v>
      </c>
      <c r="H53" s="38">
        <f t="shared" si="2"/>
        <v>734.56000000000006</v>
      </c>
      <c r="I53" s="38">
        <f t="shared" si="3"/>
        <v>41502.639999999999</v>
      </c>
    </row>
    <row r="54" spans="1:9" x14ac:dyDescent="0.2">
      <c r="A54" s="12" t="s">
        <v>219</v>
      </c>
      <c r="B54" s="119" t="s">
        <v>76</v>
      </c>
      <c r="C54" s="12" t="s">
        <v>70</v>
      </c>
      <c r="D54" s="62" t="s">
        <v>221</v>
      </c>
      <c r="E54" s="11">
        <f t="shared" si="0"/>
        <v>49115.35</v>
      </c>
      <c r="F54" s="38">
        <v>42709</v>
      </c>
      <c r="G54" s="38">
        <f t="shared" si="6"/>
        <v>6406.3499999999995</v>
      </c>
      <c r="H54" s="38">
        <f t="shared" si="2"/>
        <v>854.18000000000006</v>
      </c>
      <c r="I54" s="38">
        <f t="shared" si="3"/>
        <v>48261.17</v>
      </c>
    </row>
    <row r="55" spans="1:9" x14ac:dyDescent="0.2">
      <c r="A55" s="12" t="s">
        <v>219</v>
      </c>
      <c r="B55" s="119" t="s">
        <v>76</v>
      </c>
      <c r="C55" s="12" t="s">
        <v>119</v>
      </c>
      <c r="D55" s="62" t="s">
        <v>222</v>
      </c>
      <c r="E55" s="11">
        <f t="shared" si="0"/>
        <v>35692.550000000003</v>
      </c>
      <c r="F55" s="38">
        <v>31037</v>
      </c>
      <c r="G55" s="38">
        <f t="shared" si="6"/>
        <v>4655.55</v>
      </c>
      <c r="H55" s="38">
        <f t="shared" si="2"/>
        <v>620.74</v>
      </c>
      <c r="I55" s="38">
        <f t="shared" si="3"/>
        <v>35071.810000000005</v>
      </c>
    </row>
    <row r="56" spans="1:9" x14ac:dyDescent="0.2">
      <c r="A56" s="12" t="s">
        <v>219</v>
      </c>
      <c r="B56" s="119" t="s">
        <v>208</v>
      </c>
      <c r="C56" s="12" t="s">
        <v>119</v>
      </c>
      <c r="D56" s="62" t="s">
        <v>224</v>
      </c>
      <c r="E56" s="11">
        <f t="shared" si="0"/>
        <v>44514.2</v>
      </c>
      <c r="F56" s="38">
        <v>38708</v>
      </c>
      <c r="G56" s="38">
        <f t="shared" si="6"/>
        <v>5806.2</v>
      </c>
      <c r="H56" s="38">
        <f t="shared" si="2"/>
        <v>774.16</v>
      </c>
      <c r="I56" s="38">
        <f t="shared" si="3"/>
        <v>43740.039999999994</v>
      </c>
    </row>
    <row r="57" spans="1:9" x14ac:dyDescent="0.2">
      <c r="A57" s="12" t="s">
        <v>149</v>
      </c>
      <c r="B57" s="119" t="s">
        <v>73</v>
      </c>
      <c r="C57" s="12" t="s">
        <v>119</v>
      </c>
      <c r="D57" s="62" t="s">
        <v>226</v>
      </c>
      <c r="E57" s="11">
        <f t="shared" si="0"/>
        <v>11787.5</v>
      </c>
      <c r="F57" s="38">
        <v>10250</v>
      </c>
      <c r="G57" s="38">
        <f t="shared" si="6"/>
        <v>1537.5</v>
      </c>
      <c r="H57" s="38">
        <f t="shared" si="2"/>
        <v>205</v>
      </c>
      <c r="I57" s="38">
        <f t="shared" si="3"/>
        <v>11582.5</v>
      </c>
    </row>
    <row r="58" spans="1:9" x14ac:dyDescent="0.2">
      <c r="A58" s="12" t="s">
        <v>149</v>
      </c>
      <c r="B58" s="119" t="s">
        <v>73</v>
      </c>
      <c r="C58" s="12" t="s">
        <v>119</v>
      </c>
      <c r="D58" s="62" t="s">
        <v>229</v>
      </c>
      <c r="E58" s="11">
        <f t="shared" si="0"/>
        <v>2584.0500000000002</v>
      </c>
      <c r="F58" s="38">
        <v>2247</v>
      </c>
      <c r="G58" s="38">
        <f t="shared" si="6"/>
        <v>337.05</v>
      </c>
      <c r="H58" s="38">
        <f t="shared" si="2"/>
        <v>44.94</v>
      </c>
      <c r="I58" s="38">
        <f t="shared" si="3"/>
        <v>2539.11</v>
      </c>
    </row>
    <row r="59" spans="1:9" x14ac:dyDescent="0.2">
      <c r="A59" s="12" t="s">
        <v>219</v>
      </c>
      <c r="B59" s="119" t="s">
        <v>76</v>
      </c>
      <c r="C59" s="12" t="s">
        <v>115</v>
      </c>
      <c r="D59" s="131" t="s">
        <v>230</v>
      </c>
      <c r="E59" s="11">
        <f t="shared" si="0"/>
        <v>61840.1</v>
      </c>
      <c r="F59" s="132">
        <v>53774</v>
      </c>
      <c r="G59" s="38">
        <f t="shared" si="6"/>
        <v>8066.0999999999995</v>
      </c>
      <c r="H59" s="38">
        <f t="shared" si="2"/>
        <v>1075.48</v>
      </c>
      <c r="I59" s="38">
        <f t="shared" si="3"/>
        <v>60764.619999999995</v>
      </c>
    </row>
    <row r="60" spans="1:9" x14ac:dyDescent="0.2">
      <c r="A60" s="12" t="s">
        <v>219</v>
      </c>
      <c r="B60" s="119" t="s">
        <v>76</v>
      </c>
      <c r="C60" s="12" t="s">
        <v>115</v>
      </c>
      <c r="D60" s="131" t="s">
        <v>232</v>
      </c>
      <c r="E60" s="11">
        <f t="shared" si="0"/>
        <v>9415.0499999999993</v>
      </c>
      <c r="F60" s="132">
        <v>8187</v>
      </c>
      <c r="G60" s="38">
        <f t="shared" si="6"/>
        <v>1228.05</v>
      </c>
      <c r="H60" s="38">
        <f t="shared" si="2"/>
        <v>163.74</v>
      </c>
      <c r="I60" s="38">
        <f t="shared" si="3"/>
        <v>9251.31</v>
      </c>
    </row>
    <row r="61" spans="1:9" x14ac:dyDescent="0.2">
      <c r="A61" s="12" t="s">
        <v>219</v>
      </c>
      <c r="B61" s="119" t="s">
        <v>66</v>
      </c>
      <c r="C61" s="12" t="s">
        <v>71</v>
      </c>
      <c r="D61" s="62" t="s">
        <v>234</v>
      </c>
      <c r="E61" s="11">
        <f t="shared" si="0"/>
        <v>11948.5</v>
      </c>
      <c r="F61" s="38">
        <v>10390</v>
      </c>
      <c r="G61" s="38">
        <f t="shared" si="6"/>
        <v>1558.5</v>
      </c>
      <c r="H61" s="38">
        <f t="shared" si="2"/>
        <v>207.8</v>
      </c>
      <c r="I61" s="38">
        <f t="shared" si="3"/>
        <v>11740.7</v>
      </c>
    </row>
    <row r="62" spans="1:9" x14ac:dyDescent="0.2">
      <c r="A62" s="12" t="s">
        <v>219</v>
      </c>
      <c r="B62" s="119" t="s">
        <v>73</v>
      </c>
      <c r="C62" s="12" t="s">
        <v>71</v>
      </c>
      <c r="D62" s="39" t="s">
        <v>235</v>
      </c>
      <c r="E62" s="11">
        <f t="shared" si="0"/>
        <v>8797.5</v>
      </c>
      <c r="F62" s="38">
        <v>7650</v>
      </c>
      <c r="G62" s="38">
        <f t="shared" si="6"/>
        <v>1147.5</v>
      </c>
      <c r="H62" s="38">
        <f t="shared" si="2"/>
        <v>153</v>
      </c>
      <c r="I62" s="38">
        <f t="shared" si="3"/>
        <v>8644.5</v>
      </c>
    </row>
    <row r="63" spans="1:9" x14ac:dyDescent="0.2">
      <c r="A63" s="12" t="s">
        <v>219</v>
      </c>
      <c r="B63" s="119" t="s">
        <v>76</v>
      </c>
      <c r="C63" s="12" t="s">
        <v>61</v>
      </c>
      <c r="D63" s="53" t="s">
        <v>236</v>
      </c>
      <c r="E63" s="11">
        <f t="shared" si="0"/>
        <v>4830</v>
      </c>
      <c r="F63" s="16">
        <v>4200</v>
      </c>
      <c r="G63" s="38">
        <f t="shared" si="6"/>
        <v>630</v>
      </c>
      <c r="H63" s="38">
        <f t="shared" si="2"/>
        <v>84</v>
      </c>
      <c r="I63" s="38">
        <f t="shared" si="3"/>
        <v>4746</v>
      </c>
    </row>
    <row r="64" spans="1:9" x14ac:dyDescent="0.2">
      <c r="A64" s="12" t="s">
        <v>219</v>
      </c>
      <c r="B64" s="119" t="s">
        <v>76</v>
      </c>
      <c r="C64" s="12" t="s">
        <v>240</v>
      </c>
      <c r="D64" s="16" t="s">
        <v>239</v>
      </c>
      <c r="E64" s="11">
        <f t="shared" si="0"/>
        <v>2518.5</v>
      </c>
      <c r="F64" s="16">
        <v>2190</v>
      </c>
      <c r="G64" s="38">
        <f>F64*15%</f>
        <v>328.5</v>
      </c>
      <c r="H64" s="38">
        <f t="shared" si="2"/>
        <v>43.800000000000004</v>
      </c>
      <c r="I64" s="38">
        <f t="shared" si="3"/>
        <v>2474.6999999999998</v>
      </c>
    </row>
    <row r="65" spans="1:9" x14ac:dyDescent="0.2">
      <c r="A65" s="12" t="s">
        <v>219</v>
      </c>
      <c r="B65" s="119" t="s">
        <v>76</v>
      </c>
      <c r="C65" s="12" t="s">
        <v>147</v>
      </c>
      <c r="D65" s="39" t="s">
        <v>241</v>
      </c>
      <c r="E65" s="11">
        <f t="shared" si="0"/>
        <v>18152.75</v>
      </c>
      <c r="F65" s="38">
        <v>15785</v>
      </c>
      <c r="G65" s="38">
        <f t="shared" ref="G65" si="7">F65*15%</f>
        <v>2367.75</v>
      </c>
      <c r="H65" s="38">
        <f t="shared" si="2"/>
        <v>315.7</v>
      </c>
      <c r="I65" s="38">
        <f t="shared" si="3"/>
        <v>17837.05</v>
      </c>
    </row>
    <row r="66" spans="1:9" x14ac:dyDescent="0.2">
      <c r="A66" s="12" t="s">
        <v>249</v>
      </c>
      <c r="B66" s="119" t="s">
        <v>76</v>
      </c>
      <c r="C66" s="12" t="s">
        <v>246</v>
      </c>
      <c r="D66" s="16" t="s">
        <v>248</v>
      </c>
      <c r="E66" s="11">
        <f t="shared" si="0"/>
        <v>16197.75</v>
      </c>
      <c r="F66" s="16">
        <v>14085</v>
      </c>
      <c r="G66" s="38">
        <f>F66*15%</f>
        <v>2112.75</v>
      </c>
      <c r="H66" s="38">
        <f t="shared" si="2"/>
        <v>281.7</v>
      </c>
      <c r="I66" s="38">
        <f t="shared" si="3"/>
        <v>15916.05</v>
      </c>
    </row>
    <row r="67" spans="1:9" x14ac:dyDescent="0.2">
      <c r="A67" s="14" t="s">
        <v>251</v>
      </c>
      <c r="B67" s="119" t="s">
        <v>76</v>
      </c>
      <c r="C67" s="12" t="s">
        <v>247</v>
      </c>
      <c r="D67" s="16" t="s">
        <v>250</v>
      </c>
      <c r="E67" s="11">
        <f t="shared" si="0"/>
        <v>3450</v>
      </c>
      <c r="F67" s="16">
        <v>3000</v>
      </c>
      <c r="G67" s="38">
        <f>F67*15%</f>
        <v>450</v>
      </c>
      <c r="H67" s="38">
        <f t="shared" si="2"/>
        <v>60</v>
      </c>
      <c r="I67" s="38">
        <f t="shared" si="3"/>
        <v>3390</v>
      </c>
    </row>
    <row r="68" spans="1:9" x14ac:dyDescent="0.2">
      <c r="A68" s="12" t="s">
        <v>253</v>
      </c>
      <c r="B68" s="119" t="s">
        <v>208</v>
      </c>
      <c r="C68" s="12" t="s">
        <v>77</v>
      </c>
      <c r="D68" s="39" t="s">
        <v>252</v>
      </c>
      <c r="E68" s="11">
        <f t="shared" si="0"/>
        <v>9748.5499999999993</v>
      </c>
      <c r="F68" s="38">
        <v>8477</v>
      </c>
      <c r="G68" s="38">
        <f t="shared" ref="G68:G74" si="8">F68*15%</f>
        <v>1271.55</v>
      </c>
      <c r="H68" s="38">
        <f t="shared" ref="H68:H131" si="9">F68*2%</f>
        <v>169.54</v>
      </c>
      <c r="I68" s="38">
        <f t="shared" ref="I68:I131" si="10">E68-H68</f>
        <v>9579.0099999999984</v>
      </c>
    </row>
    <row r="69" spans="1:9" x14ac:dyDescent="0.2">
      <c r="A69" s="12" t="s">
        <v>251</v>
      </c>
      <c r="B69" s="119" t="s">
        <v>76</v>
      </c>
      <c r="C69" s="12" t="s">
        <v>135</v>
      </c>
      <c r="D69" s="38" t="s">
        <v>254</v>
      </c>
      <c r="E69" s="11">
        <f t="shared" ref="E69:E127" si="11">F69+G69</f>
        <v>45075.4</v>
      </c>
      <c r="F69" s="38">
        <v>39196</v>
      </c>
      <c r="G69" s="38">
        <f t="shared" si="8"/>
        <v>5879.4</v>
      </c>
      <c r="H69" s="38">
        <f t="shared" si="9"/>
        <v>783.92000000000007</v>
      </c>
      <c r="I69" s="38">
        <f t="shared" si="10"/>
        <v>44291.48</v>
      </c>
    </row>
    <row r="70" spans="1:9" x14ac:dyDescent="0.2">
      <c r="A70" s="12" t="s">
        <v>258</v>
      </c>
      <c r="B70" s="119" t="s">
        <v>76</v>
      </c>
      <c r="C70" s="12" t="s">
        <v>132</v>
      </c>
      <c r="D70" s="53" t="s">
        <v>257</v>
      </c>
      <c r="E70" s="11">
        <f t="shared" si="11"/>
        <v>56292.5</v>
      </c>
      <c r="F70" s="16">
        <v>48950</v>
      </c>
      <c r="G70" s="38">
        <f t="shared" si="8"/>
        <v>7342.5</v>
      </c>
      <c r="H70" s="38">
        <f t="shared" si="9"/>
        <v>979</v>
      </c>
      <c r="I70" s="38">
        <f t="shared" si="10"/>
        <v>55313.5</v>
      </c>
    </row>
    <row r="71" spans="1:9" x14ac:dyDescent="0.2">
      <c r="A71" s="12" t="s">
        <v>263</v>
      </c>
      <c r="B71" s="119" t="s">
        <v>76</v>
      </c>
      <c r="C71" s="12" t="s">
        <v>3</v>
      </c>
      <c r="D71" s="11" t="s">
        <v>259</v>
      </c>
      <c r="E71" s="11">
        <f t="shared" si="11"/>
        <v>9487.5</v>
      </c>
      <c r="F71" s="16">
        <v>8250</v>
      </c>
      <c r="G71" s="16">
        <f t="shared" si="8"/>
        <v>1237.5</v>
      </c>
      <c r="H71" s="38">
        <f t="shared" si="9"/>
        <v>165</v>
      </c>
      <c r="I71" s="38">
        <f t="shared" si="10"/>
        <v>9322.5</v>
      </c>
    </row>
    <row r="72" spans="1:9" x14ac:dyDescent="0.2">
      <c r="A72" s="12" t="s">
        <v>263</v>
      </c>
      <c r="B72" s="119" t="s">
        <v>264</v>
      </c>
      <c r="C72" s="12" t="s">
        <v>3</v>
      </c>
      <c r="D72" s="11" t="s">
        <v>261</v>
      </c>
      <c r="E72" s="11">
        <f t="shared" si="11"/>
        <v>4473.5</v>
      </c>
      <c r="F72" s="16">
        <v>3890</v>
      </c>
      <c r="G72" s="16">
        <f t="shared" si="8"/>
        <v>583.5</v>
      </c>
      <c r="H72" s="38">
        <f t="shared" si="9"/>
        <v>77.8</v>
      </c>
      <c r="I72" s="38">
        <f t="shared" si="10"/>
        <v>4395.7</v>
      </c>
    </row>
    <row r="73" spans="1:9" x14ac:dyDescent="0.2">
      <c r="A73" s="12" t="s">
        <v>263</v>
      </c>
      <c r="B73" s="119" t="s">
        <v>264</v>
      </c>
      <c r="C73" s="12" t="s">
        <v>207</v>
      </c>
      <c r="D73" s="14" t="s">
        <v>165</v>
      </c>
      <c r="E73" s="11">
        <f t="shared" si="11"/>
        <v>86957.25</v>
      </c>
      <c r="F73" s="16">
        <f>604920/1000*125</f>
        <v>75615</v>
      </c>
      <c r="G73" s="16">
        <f t="shared" si="8"/>
        <v>11342.25</v>
      </c>
      <c r="H73" s="38">
        <f t="shared" si="9"/>
        <v>1512.3</v>
      </c>
      <c r="I73" s="38">
        <f t="shared" si="10"/>
        <v>85444.95</v>
      </c>
    </row>
    <row r="74" spans="1:9" x14ac:dyDescent="0.2">
      <c r="A74" s="12" t="s">
        <v>263</v>
      </c>
      <c r="B74" s="119" t="s">
        <v>264</v>
      </c>
      <c r="C74" s="12" t="s">
        <v>207</v>
      </c>
      <c r="D74" s="12" t="s">
        <v>166</v>
      </c>
      <c r="E74" s="11">
        <f t="shared" si="11"/>
        <v>116446.9875</v>
      </c>
      <c r="F74" s="16">
        <f>810066/1000*125</f>
        <v>101258.25</v>
      </c>
      <c r="G74" s="16">
        <f t="shared" si="8"/>
        <v>15188.737499999999</v>
      </c>
      <c r="H74" s="38">
        <f t="shared" si="9"/>
        <v>2025.165</v>
      </c>
      <c r="I74" s="38">
        <f t="shared" si="10"/>
        <v>114421.82250000001</v>
      </c>
    </row>
    <row r="75" spans="1:9" x14ac:dyDescent="0.2">
      <c r="A75" s="12" t="s">
        <v>277</v>
      </c>
      <c r="B75" s="119" t="s">
        <v>73</v>
      </c>
      <c r="C75" s="12" t="s">
        <v>72</v>
      </c>
      <c r="D75" s="53" t="s">
        <v>273</v>
      </c>
      <c r="E75" s="11">
        <f t="shared" si="11"/>
        <v>33091.25</v>
      </c>
      <c r="F75" s="16">
        <v>28775</v>
      </c>
      <c r="G75" s="38">
        <f>F75*15%</f>
        <v>4316.25</v>
      </c>
      <c r="H75" s="38">
        <f t="shared" si="9"/>
        <v>575.5</v>
      </c>
      <c r="I75" s="38">
        <f t="shared" si="10"/>
        <v>32515.75</v>
      </c>
    </row>
    <row r="76" spans="1:9" x14ac:dyDescent="0.2">
      <c r="A76" s="12" t="s">
        <v>277</v>
      </c>
      <c r="B76" s="119" t="s">
        <v>76</v>
      </c>
      <c r="C76" s="12" t="s">
        <v>72</v>
      </c>
      <c r="D76" s="53" t="s">
        <v>274</v>
      </c>
      <c r="E76" s="11">
        <f t="shared" si="11"/>
        <v>23419.75</v>
      </c>
      <c r="F76" s="16">
        <v>20365</v>
      </c>
      <c r="G76" s="38">
        <f t="shared" ref="G76:G86" si="12">F76*15%</f>
        <v>3054.75</v>
      </c>
      <c r="H76" s="38">
        <f t="shared" si="9"/>
        <v>407.3</v>
      </c>
      <c r="I76" s="38">
        <f t="shared" si="10"/>
        <v>23012.45</v>
      </c>
    </row>
    <row r="77" spans="1:9" x14ac:dyDescent="0.2">
      <c r="A77" s="12" t="s">
        <v>277</v>
      </c>
      <c r="B77" s="119" t="s">
        <v>73</v>
      </c>
      <c r="C77" s="12" t="s">
        <v>72</v>
      </c>
      <c r="D77" s="53" t="s">
        <v>275</v>
      </c>
      <c r="E77" s="11">
        <f t="shared" si="11"/>
        <v>37591.199999999997</v>
      </c>
      <c r="F77" s="16">
        <v>32688</v>
      </c>
      <c r="G77" s="38">
        <f t="shared" si="12"/>
        <v>4903.2</v>
      </c>
      <c r="H77" s="38">
        <f t="shared" si="9"/>
        <v>653.76</v>
      </c>
      <c r="I77" s="38">
        <f t="shared" si="10"/>
        <v>36937.439999999995</v>
      </c>
    </row>
    <row r="78" spans="1:9" x14ac:dyDescent="0.2">
      <c r="A78" s="12" t="s">
        <v>277</v>
      </c>
      <c r="B78" s="119" t="s">
        <v>73</v>
      </c>
      <c r="C78" s="12" t="s">
        <v>72</v>
      </c>
      <c r="D78" s="53" t="s">
        <v>276</v>
      </c>
      <c r="E78" s="11">
        <f t="shared" si="11"/>
        <v>1803.2</v>
      </c>
      <c r="F78" s="16">
        <v>1568</v>
      </c>
      <c r="G78" s="38">
        <f t="shared" si="12"/>
        <v>235.2</v>
      </c>
      <c r="H78" s="38">
        <f t="shared" si="9"/>
        <v>31.36</v>
      </c>
      <c r="I78" s="38">
        <f t="shared" si="10"/>
        <v>1771.8400000000001</v>
      </c>
    </row>
    <row r="79" spans="1:9" x14ac:dyDescent="0.2">
      <c r="A79" s="12" t="s">
        <v>270</v>
      </c>
      <c r="B79" s="119" t="s">
        <v>208</v>
      </c>
      <c r="C79" s="12" t="s">
        <v>135</v>
      </c>
      <c r="D79" s="38" t="s">
        <v>278</v>
      </c>
      <c r="E79" s="11">
        <f t="shared" si="11"/>
        <v>45606.7</v>
      </c>
      <c r="F79" s="38">
        <v>39658</v>
      </c>
      <c r="G79" s="38">
        <f t="shared" si="12"/>
        <v>5948.7</v>
      </c>
      <c r="H79" s="38">
        <f t="shared" si="9"/>
        <v>793.16</v>
      </c>
      <c r="I79" s="38">
        <f t="shared" si="10"/>
        <v>44813.539999999994</v>
      </c>
    </row>
    <row r="80" spans="1:9" x14ac:dyDescent="0.2">
      <c r="A80" s="12" t="s">
        <v>270</v>
      </c>
      <c r="B80" s="119" t="s">
        <v>264</v>
      </c>
      <c r="C80" s="12" t="s">
        <v>77</v>
      </c>
      <c r="D80" s="69" t="s">
        <v>279</v>
      </c>
      <c r="E80" s="11">
        <f t="shared" si="11"/>
        <v>69</v>
      </c>
      <c r="F80" s="38">
        <v>60</v>
      </c>
      <c r="G80" s="38">
        <f t="shared" si="12"/>
        <v>9</v>
      </c>
      <c r="H80" s="38">
        <f t="shared" si="9"/>
        <v>1.2</v>
      </c>
      <c r="I80" s="38">
        <f t="shared" si="10"/>
        <v>67.8</v>
      </c>
    </row>
    <row r="81" spans="1:9" x14ac:dyDescent="0.2">
      <c r="A81" s="12" t="s">
        <v>270</v>
      </c>
      <c r="B81" s="119" t="s">
        <v>264</v>
      </c>
      <c r="C81" s="12" t="s">
        <v>77</v>
      </c>
      <c r="D81" s="69" t="s">
        <v>281</v>
      </c>
      <c r="E81" s="11">
        <f t="shared" si="11"/>
        <v>15828.6</v>
      </c>
      <c r="F81" s="38">
        <v>13764</v>
      </c>
      <c r="G81" s="38">
        <f t="shared" si="12"/>
        <v>2064.6</v>
      </c>
      <c r="H81" s="38">
        <f t="shared" si="9"/>
        <v>275.28000000000003</v>
      </c>
      <c r="I81" s="38">
        <f t="shared" si="10"/>
        <v>15553.32</v>
      </c>
    </row>
    <row r="82" spans="1:9" x14ac:dyDescent="0.2">
      <c r="A82" s="12" t="s">
        <v>270</v>
      </c>
      <c r="B82" s="119" t="s">
        <v>76</v>
      </c>
      <c r="C82" s="12" t="s">
        <v>215</v>
      </c>
      <c r="D82" s="53" t="s">
        <v>283</v>
      </c>
      <c r="E82" s="11">
        <f t="shared" si="11"/>
        <v>25754.25</v>
      </c>
      <c r="F82" s="16">
        <v>22395</v>
      </c>
      <c r="G82" s="11">
        <f t="shared" si="12"/>
        <v>3359.25</v>
      </c>
      <c r="H82" s="38">
        <f t="shared" si="9"/>
        <v>447.90000000000003</v>
      </c>
      <c r="I82" s="38">
        <f t="shared" si="10"/>
        <v>25306.35</v>
      </c>
    </row>
    <row r="83" spans="1:9" x14ac:dyDescent="0.2">
      <c r="A83" s="12" t="s">
        <v>270</v>
      </c>
      <c r="B83" s="119" t="s">
        <v>208</v>
      </c>
      <c r="C83" s="12" t="s">
        <v>147</v>
      </c>
      <c r="D83" s="69" t="s">
        <v>284</v>
      </c>
      <c r="E83" s="11">
        <f t="shared" si="11"/>
        <v>10867.5</v>
      </c>
      <c r="F83" s="38">
        <v>9450</v>
      </c>
      <c r="G83" s="38">
        <f t="shared" si="12"/>
        <v>1417.5</v>
      </c>
      <c r="H83" s="38">
        <f t="shared" si="9"/>
        <v>189</v>
      </c>
      <c r="I83" s="38">
        <f t="shared" si="10"/>
        <v>10678.5</v>
      </c>
    </row>
    <row r="84" spans="1:9" x14ac:dyDescent="0.2">
      <c r="A84" s="12" t="s">
        <v>263</v>
      </c>
      <c r="B84" s="119" t="s">
        <v>264</v>
      </c>
      <c r="C84" s="12" t="s">
        <v>207</v>
      </c>
      <c r="D84" s="14" t="s">
        <v>167</v>
      </c>
      <c r="E84" s="11">
        <f t="shared" si="11"/>
        <v>386584</v>
      </c>
      <c r="F84" s="16">
        <v>336160</v>
      </c>
      <c r="G84" s="16">
        <f t="shared" si="12"/>
        <v>50424</v>
      </c>
      <c r="H84" s="38">
        <f t="shared" si="9"/>
        <v>6723.2</v>
      </c>
      <c r="I84" s="38">
        <f t="shared" si="10"/>
        <v>379860.8</v>
      </c>
    </row>
    <row r="85" spans="1:9" x14ac:dyDescent="0.2">
      <c r="A85" s="12" t="s">
        <v>287</v>
      </c>
      <c r="B85" s="119" t="s">
        <v>208</v>
      </c>
      <c r="C85" s="12" t="s">
        <v>132</v>
      </c>
      <c r="D85" s="53" t="s">
        <v>288</v>
      </c>
      <c r="E85" s="11">
        <f t="shared" si="11"/>
        <v>50669</v>
      </c>
      <c r="F85" s="16">
        <v>44060</v>
      </c>
      <c r="G85" s="38">
        <f t="shared" si="12"/>
        <v>6609</v>
      </c>
      <c r="H85" s="38">
        <f t="shared" si="9"/>
        <v>881.2</v>
      </c>
      <c r="I85" s="38">
        <f t="shared" si="10"/>
        <v>49787.8</v>
      </c>
    </row>
    <row r="86" spans="1:9" x14ac:dyDescent="0.2">
      <c r="A86" s="12" t="s">
        <v>287</v>
      </c>
      <c r="B86" s="119" t="s">
        <v>76</v>
      </c>
      <c r="C86" s="12" t="s">
        <v>91</v>
      </c>
      <c r="D86" s="39" t="s">
        <v>289</v>
      </c>
      <c r="E86" s="11">
        <f t="shared" si="11"/>
        <v>338243.75</v>
      </c>
      <c r="F86" s="16">
        <v>294125</v>
      </c>
      <c r="G86" s="38">
        <f t="shared" si="12"/>
        <v>44118.75</v>
      </c>
      <c r="H86" s="38">
        <f t="shared" si="9"/>
        <v>5882.5</v>
      </c>
      <c r="I86" s="38">
        <f t="shared" si="10"/>
        <v>332361.25</v>
      </c>
    </row>
    <row r="87" spans="1:9" x14ac:dyDescent="0.2">
      <c r="A87" s="12" t="s">
        <v>286</v>
      </c>
      <c r="B87" s="119" t="s">
        <v>293</v>
      </c>
      <c r="C87" s="12" t="s">
        <v>292</v>
      </c>
      <c r="D87" s="38" t="s">
        <v>290</v>
      </c>
      <c r="E87" s="11">
        <f t="shared" si="11"/>
        <v>31209.85</v>
      </c>
      <c r="F87" s="38">
        <v>27139</v>
      </c>
      <c r="G87" s="16">
        <f>F87*15%</f>
        <v>4070.85</v>
      </c>
      <c r="H87" s="38">
        <f t="shared" si="9"/>
        <v>542.78</v>
      </c>
      <c r="I87" s="38">
        <f t="shared" si="10"/>
        <v>30667.07</v>
      </c>
    </row>
    <row r="88" spans="1:9" x14ac:dyDescent="0.2">
      <c r="A88" s="12" t="s">
        <v>286</v>
      </c>
      <c r="B88" s="119" t="s">
        <v>208</v>
      </c>
      <c r="C88" s="12" t="s">
        <v>154</v>
      </c>
      <c r="D88" s="69" t="s">
        <v>294</v>
      </c>
      <c r="E88" s="11">
        <f t="shared" si="11"/>
        <v>48000</v>
      </c>
      <c r="F88" s="70">
        <f>750*64</f>
        <v>48000</v>
      </c>
      <c r="G88" s="38"/>
      <c r="H88" s="38"/>
      <c r="I88" s="38">
        <f t="shared" si="10"/>
        <v>48000</v>
      </c>
    </row>
    <row r="89" spans="1:9" x14ac:dyDescent="0.2">
      <c r="A89" s="14" t="s">
        <v>143</v>
      </c>
      <c r="B89" s="119" t="s">
        <v>63</v>
      </c>
      <c r="C89" s="12" t="s">
        <v>332</v>
      </c>
      <c r="D89" s="14" t="s">
        <v>295</v>
      </c>
      <c r="E89" s="11">
        <f t="shared" si="11"/>
        <v>2898</v>
      </c>
      <c r="F89" s="16">
        <v>2520</v>
      </c>
      <c r="G89" s="16">
        <f>F89*15%</f>
        <v>378</v>
      </c>
      <c r="H89" s="38">
        <f t="shared" si="9"/>
        <v>50.4</v>
      </c>
      <c r="I89" s="38">
        <f t="shared" si="10"/>
        <v>2847.6</v>
      </c>
    </row>
    <row r="90" spans="1:9" x14ac:dyDescent="0.2">
      <c r="A90" s="14" t="s">
        <v>143</v>
      </c>
      <c r="B90" s="119" t="s">
        <v>66</v>
      </c>
      <c r="C90" s="12" t="s">
        <v>332</v>
      </c>
      <c r="D90" s="12" t="s">
        <v>296</v>
      </c>
      <c r="E90" s="11">
        <f t="shared" si="11"/>
        <v>302608.7</v>
      </c>
      <c r="F90" s="38">
        <v>263138</v>
      </c>
      <c r="G90" s="16">
        <f t="shared" ref="G90:G142" si="13">F90*15%</f>
        <v>39470.699999999997</v>
      </c>
      <c r="H90" s="38">
        <f t="shared" si="9"/>
        <v>5262.76</v>
      </c>
      <c r="I90" s="38">
        <f t="shared" si="10"/>
        <v>297345.94</v>
      </c>
    </row>
    <row r="91" spans="1:9" x14ac:dyDescent="0.2">
      <c r="A91" s="14" t="s">
        <v>143</v>
      </c>
      <c r="B91" s="119" t="s">
        <v>73</v>
      </c>
      <c r="C91" s="12" t="s">
        <v>332</v>
      </c>
      <c r="D91" s="12" t="s">
        <v>297</v>
      </c>
      <c r="E91" s="11">
        <f t="shared" si="11"/>
        <v>214951.1</v>
      </c>
      <c r="F91" s="38">
        <v>186914</v>
      </c>
      <c r="G91" s="16">
        <f t="shared" si="13"/>
        <v>28037.1</v>
      </c>
      <c r="H91" s="38">
        <f t="shared" si="9"/>
        <v>3738.28</v>
      </c>
      <c r="I91" s="38">
        <f t="shared" si="10"/>
        <v>211212.82</v>
      </c>
    </row>
    <row r="92" spans="1:9" x14ac:dyDescent="0.2">
      <c r="A92" s="14" t="s">
        <v>143</v>
      </c>
      <c r="B92" s="119" t="s">
        <v>76</v>
      </c>
      <c r="C92" s="12" t="s">
        <v>332</v>
      </c>
      <c r="D92" s="12" t="s">
        <v>298</v>
      </c>
      <c r="E92" s="11">
        <f t="shared" si="11"/>
        <v>421262.25</v>
      </c>
      <c r="F92" s="38">
        <v>366315</v>
      </c>
      <c r="G92" s="16">
        <f t="shared" si="13"/>
        <v>54947.25</v>
      </c>
      <c r="H92" s="38">
        <f t="shared" si="9"/>
        <v>7326.3</v>
      </c>
      <c r="I92" s="38">
        <f t="shared" si="10"/>
        <v>413935.95</v>
      </c>
    </row>
    <row r="93" spans="1:9" x14ac:dyDescent="0.2">
      <c r="A93" s="12" t="s">
        <v>255</v>
      </c>
      <c r="B93" s="119" t="s">
        <v>208</v>
      </c>
      <c r="C93" s="12" t="s">
        <v>332</v>
      </c>
      <c r="D93" s="12" t="s">
        <v>299</v>
      </c>
      <c r="E93" s="11">
        <f t="shared" si="11"/>
        <v>345000</v>
      </c>
      <c r="F93" s="38">
        <v>300000</v>
      </c>
      <c r="G93" s="16">
        <f t="shared" si="13"/>
        <v>45000</v>
      </c>
      <c r="H93" s="38">
        <f t="shared" si="9"/>
        <v>6000</v>
      </c>
      <c r="I93" s="38">
        <f t="shared" si="10"/>
        <v>339000</v>
      </c>
    </row>
    <row r="94" spans="1:9" x14ac:dyDescent="0.2">
      <c r="A94" s="12" t="s">
        <v>255</v>
      </c>
      <c r="B94" s="119" t="s">
        <v>76</v>
      </c>
      <c r="C94" s="12" t="s">
        <v>332</v>
      </c>
      <c r="D94" s="12" t="s">
        <v>300</v>
      </c>
      <c r="E94" s="11">
        <f t="shared" si="11"/>
        <v>70197.149999999994</v>
      </c>
      <c r="F94" s="38">
        <v>61041</v>
      </c>
      <c r="G94" s="16">
        <f t="shared" si="13"/>
        <v>9156.15</v>
      </c>
      <c r="H94" s="38">
        <f t="shared" si="9"/>
        <v>1220.82</v>
      </c>
      <c r="I94" s="38">
        <f t="shared" si="10"/>
        <v>68976.329999999987</v>
      </c>
    </row>
    <row r="95" spans="1:9" x14ac:dyDescent="0.2">
      <c r="A95" s="12" t="s">
        <v>255</v>
      </c>
      <c r="B95" s="119" t="s">
        <v>208</v>
      </c>
      <c r="C95" s="12" t="s">
        <v>332</v>
      </c>
      <c r="D95" s="12" t="s">
        <v>301</v>
      </c>
      <c r="E95" s="11">
        <f t="shared" si="11"/>
        <v>103220.48</v>
      </c>
      <c r="F95" s="38">
        <f>1612.82*64</f>
        <v>103220.48</v>
      </c>
      <c r="G95" s="16"/>
      <c r="H95" s="38"/>
      <c r="I95" s="38">
        <f t="shared" si="10"/>
        <v>103220.48</v>
      </c>
    </row>
    <row r="96" spans="1:9" x14ac:dyDescent="0.2">
      <c r="A96" s="12" t="s">
        <v>255</v>
      </c>
      <c r="B96" s="119" t="s">
        <v>208</v>
      </c>
      <c r="C96" s="12" t="s">
        <v>332</v>
      </c>
      <c r="D96" s="12" t="s">
        <v>302</v>
      </c>
      <c r="E96" s="11">
        <f t="shared" si="11"/>
        <v>26278.65</v>
      </c>
      <c r="F96" s="38">
        <v>22851</v>
      </c>
      <c r="G96" s="16">
        <f t="shared" si="13"/>
        <v>3427.65</v>
      </c>
      <c r="H96" s="38">
        <f>F96*2%</f>
        <v>457.02</v>
      </c>
      <c r="I96" s="38">
        <f t="shared" si="10"/>
        <v>25821.63</v>
      </c>
    </row>
    <row r="97" spans="1:9" x14ac:dyDescent="0.2">
      <c r="A97" s="12" t="s">
        <v>255</v>
      </c>
      <c r="B97" s="119" t="s">
        <v>208</v>
      </c>
      <c r="C97" s="12" t="s">
        <v>332</v>
      </c>
      <c r="D97" s="12" t="s">
        <v>303</v>
      </c>
      <c r="E97" s="11">
        <f t="shared" si="11"/>
        <v>32088.45</v>
      </c>
      <c r="F97" s="38">
        <v>27903</v>
      </c>
      <c r="G97" s="16">
        <f t="shared" si="13"/>
        <v>4185.45</v>
      </c>
      <c r="H97" s="38">
        <f>F97*2%</f>
        <v>558.06000000000006</v>
      </c>
      <c r="I97" s="38">
        <f t="shared" si="10"/>
        <v>31530.39</v>
      </c>
    </row>
    <row r="98" spans="1:9" x14ac:dyDescent="0.2">
      <c r="A98" s="12" t="s">
        <v>255</v>
      </c>
      <c r="B98" s="119" t="s">
        <v>208</v>
      </c>
      <c r="C98" s="12" t="s">
        <v>332</v>
      </c>
      <c r="D98" s="12" t="s">
        <v>304</v>
      </c>
      <c r="E98" s="11">
        <f t="shared" si="11"/>
        <v>765.9</v>
      </c>
      <c r="F98" s="38">
        <v>666</v>
      </c>
      <c r="G98" s="16">
        <f t="shared" si="13"/>
        <v>99.899999999999991</v>
      </c>
      <c r="H98" s="38">
        <f>F98*2%</f>
        <v>13.32</v>
      </c>
      <c r="I98" s="38">
        <f t="shared" si="10"/>
        <v>752.57999999999993</v>
      </c>
    </row>
    <row r="99" spans="1:9" x14ac:dyDescent="0.2">
      <c r="A99" s="12" t="s">
        <v>255</v>
      </c>
      <c r="B99" s="119" t="s">
        <v>76</v>
      </c>
      <c r="C99" s="12" t="s">
        <v>332</v>
      </c>
      <c r="D99" s="12" t="s">
        <v>305</v>
      </c>
      <c r="E99" s="11">
        <f t="shared" si="11"/>
        <v>80960</v>
      </c>
      <c r="F99" s="38">
        <v>70400</v>
      </c>
      <c r="G99" s="16">
        <f t="shared" si="13"/>
        <v>10560</v>
      </c>
      <c r="H99" s="38">
        <f t="shared" ref="H99:H111" si="14">F99*2%</f>
        <v>1408</v>
      </c>
      <c r="I99" s="38">
        <f t="shared" si="10"/>
        <v>79552</v>
      </c>
    </row>
    <row r="100" spans="1:9" x14ac:dyDescent="0.2">
      <c r="A100" s="12" t="s">
        <v>149</v>
      </c>
      <c r="B100" s="119" t="s">
        <v>208</v>
      </c>
      <c r="C100" s="12" t="s">
        <v>332</v>
      </c>
      <c r="D100" s="12" t="s">
        <v>306</v>
      </c>
      <c r="E100" s="11">
        <f t="shared" si="11"/>
        <v>235031.25</v>
      </c>
      <c r="F100" s="38">
        <v>204375</v>
      </c>
      <c r="G100" s="16">
        <f t="shared" si="13"/>
        <v>30656.25</v>
      </c>
      <c r="H100" s="38">
        <f t="shared" si="14"/>
        <v>4087.5</v>
      </c>
      <c r="I100" s="38">
        <f t="shared" si="10"/>
        <v>230943.75</v>
      </c>
    </row>
    <row r="101" spans="1:9" x14ac:dyDescent="0.2">
      <c r="A101" s="12" t="s">
        <v>149</v>
      </c>
      <c r="B101" s="119" t="s">
        <v>76</v>
      </c>
      <c r="C101" s="12" t="s">
        <v>332</v>
      </c>
      <c r="D101" s="12" t="s">
        <v>307</v>
      </c>
      <c r="E101" s="11">
        <f t="shared" si="11"/>
        <v>168284.1</v>
      </c>
      <c r="F101" s="38">
        <v>146334</v>
      </c>
      <c r="G101" s="16">
        <f t="shared" si="13"/>
        <v>21950.1</v>
      </c>
      <c r="H101" s="38">
        <f t="shared" si="14"/>
        <v>2926.68</v>
      </c>
      <c r="I101" s="38">
        <f t="shared" si="10"/>
        <v>165357.42000000001</v>
      </c>
    </row>
    <row r="102" spans="1:9" x14ac:dyDescent="0.2">
      <c r="A102" s="12" t="s">
        <v>287</v>
      </c>
      <c r="B102" s="119" t="s">
        <v>264</v>
      </c>
      <c r="C102" s="12" t="s">
        <v>332</v>
      </c>
      <c r="D102" s="12" t="s">
        <v>308</v>
      </c>
      <c r="E102" s="11">
        <f t="shared" si="11"/>
        <v>23000</v>
      </c>
      <c r="F102" s="38">
        <v>20000</v>
      </c>
      <c r="G102" s="16">
        <f t="shared" si="13"/>
        <v>3000</v>
      </c>
      <c r="H102" s="38">
        <f t="shared" si="14"/>
        <v>400</v>
      </c>
      <c r="I102" s="38">
        <f t="shared" si="10"/>
        <v>22600</v>
      </c>
    </row>
    <row r="103" spans="1:9" x14ac:dyDescent="0.2">
      <c r="A103" s="12" t="s">
        <v>287</v>
      </c>
      <c r="B103" s="119" t="s">
        <v>264</v>
      </c>
      <c r="C103" s="12" t="s">
        <v>332</v>
      </c>
      <c r="D103" s="12" t="s">
        <v>309</v>
      </c>
      <c r="E103" s="11">
        <f t="shared" si="11"/>
        <v>73600</v>
      </c>
      <c r="F103" s="38">
        <v>64000</v>
      </c>
      <c r="G103" s="16">
        <f t="shared" si="13"/>
        <v>9600</v>
      </c>
      <c r="H103" s="38">
        <f t="shared" si="14"/>
        <v>1280</v>
      </c>
      <c r="I103" s="38">
        <f t="shared" si="10"/>
        <v>72320</v>
      </c>
    </row>
    <row r="104" spans="1:9" x14ac:dyDescent="0.2">
      <c r="A104" s="12" t="s">
        <v>287</v>
      </c>
      <c r="B104" s="119" t="s">
        <v>293</v>
      </c>
      <c r="C104" s="12" t="s">
        <v>332</v>
      </c>
      <c r="D104" s="12" t="s">
        <v>310</v>
      </c>
      <c r="E104" s="11">
        <f t="shared" si="11"/>
        <v>18400</v>
      </c>
      <c r="F104" s="38">
        <v>16000</v>
      </c>
      <c r="G104" s="16">
        <f t="shared" si="13"/>
        <v>2400</v>
      </c>
      <c r="H104" s="38">
        <f t="shared" si="14"/>
        <v>320</v>
      </c>
      <c r="I104" s="38">
        <f t="shared" si="10"/>
        <v>18080</v>
      </c>
    </row>
    <row r="105" spans="1:9" x14ac:dyDescent="0.2">
      <c r="A105" s="12" t="s">
        <v>287</v>
      </c>
      <c r="B105" s="119" t="s">
        <v>293</v>
      </c>
      <c r="C105" s="12" t="s">
        <v>332</v>
      </c>
      <c r="D105" s="12" t="s">
        <v>311</v>
      </c>
      <c r="E105" s="11">
        <f t="shared" si="11"/>
        <v>552</v>
      </c>
      <c r="F105" s="38">
        <v>480</v>
      </c>
      <c r="G105" s="16">
        <f t="shared" si="13"/>
        <v>72</v>
      </c>
      <c r="H105" s="38">
        <f t="shared" si="14"/>
        <v>9.6</v>
      </c>
      <c r="I105" s="38">
        <f t="shared" si="10"/>
        <v>542.4</v>
      </c>
    </row>
    <row r="106" spans="1:9" x14ac:dyDescent="0.2">
      <c r="A106" s="12" t="s">
        <v>287</v>
      </c>
      <c r="B106" s="119" t="s">
        <v>264</v>
      </c>
      <c r="C106" s="12" t="s">
        <v>332</v>
      </c>
      <c r="D106" s="12" t="s">
        <v>312</v>
      </c>
      <c r="E106" s="11">
        <f t="shared" si="11"/>
        <v>57501.15</v>
      </c>
      <c r="F106" s="38">
        <v>50001</v>
      </c>
      <c r="G106" s="16">
        <f t="shared" si="13"/>
        <v>7500.15</v>
      </c>
      <c r="H106" s="38">
        <f t="shared" si="14"/>
        <v>1000.02</v>
      </c>
      <c r="I106" s="38">
        <f t="shared" si="10"/>
        <v>56501.130000000005</v>
      </c>
    </row>
    <row r="107" spans="1:9" x14ac:dyDescent="0.2">
      <c r="A107" s="12" t="s">
        <v>287</v>
      </c>
      <c r="B107" s="119" t="s">
        <v>76</v>
      </c>
      <c r="C107" s="12" t="s">
        <v>332</v>
      </c>
      <c r="D107" s="12" t="s">
        <v>313</v>
      </c>
      <c r="E107" s="11">
        <f t="shared" si="11"/>
        <v>119295.25</v>
      </c>
      <c r="F107" s="38">
        <v>103735</v>
      </c>
      <c r="G107" s="16">
        <f t="shared" si="13"/>
        <v>15560.25</v>
      </c>
      <c r="H107" s="38">
        <f t="shared" si="14"/>
        <v>2074.6999999999998</v>
      </c>
      <c r="I107" s="38">
        <f t="shared" si="10"/>
        <v>117220.55</v>
      </c>
    </row>
    <row r="108" spans="1:9" x14ac:dyDescent="0.2">
      <c r="A108" s="12" t="s">
        <v>287</v>
      </c>
      <c r="B108" s="119" t="s">
        <v>208</v>
      </c>
      <c r="C108" s="12" t="s">
        <v>332</v>
      </c>
      <c r="D108" s="12" t="s">
        <v>314</v>
      </c>
      <c r="E108" s="11">
        <f t="shared" si="11"/>
        <v>160517</v>
      </c>
      <c r="F108" s="38">
        <v>139580</v>
      </c>
      <c r="G108" s="16">
        <f t="shared" si="13"/>
        <v>20937</v>
      </c>
      <c r="H108" s="38">
        <f t="shared" si="14"/>
        <v>2791.6</v>
      </c>
      <c r="I108" s="38">
        <f t="shared" si="10"/>
        <v>157725.4</v>
      </c>
    </row>
    <row r="109" spans="1:9" x14ac:dyDescent="0.2">
      <c r="A109" s="12" t="s">
        <v>287</v>
      </c>
      <c r="B109" s="119" t="s">
        <v>264</v>
      </c>
      <c r="C109" s="12" t="s">
        <v>332</v>
      </c>
      <c r="D109" s="12" t="s">
        <v>315</v>
      </c>
      <c r="E109" s="11">
        <f t="shared" si="11"/>
        <v>153105.25</v>
      </c>
      <c r="F109" s="38">
        <v>133135</v>
      </c>
      <c r="G109" s="16">
        <f t="shared" si="13"/>
        <v>19970.25</v>
      </c>
      <c r="H109" s="38">
        <f t="shared" si="14"/>
        <v>2662.7000000000003</v>
      </c>
      <c r="I109" s="38">
        <f t="shared" si="10"/>
        <v>150442.54999999999</v>
      </c>
    </row>
    <row r="110" spans="1:9" x14ac:dyDescent="0.2">
      <c r="A110" s="12" t="s">
        <v>287</v>
      </c>
      <c r="B110" s="119" t="s">
        <v>264</v>
      </c>
      <c r="C110" s="12" t="s">
        <v>332</v>
      </c>
      <c r="D110" s="12" t="s">
        <v>316</v>
      </c>
      <c r="E110" s="11">
        <f t="shared" si="11"/>
        <v>21342.85</v>
      </c>
      <c r="F110" s="38">
        <v>18559</v>
      </c>
      <c r="G110" s="16">
        <f t="shared" si="13"/>
        <v>2783.85</v>
      </c>
      <c r="H110" s="38">
        <f t="shared" si="14"/>
        <v>371.18</v>
      </c>
      <c r="I110" s="38">
        <f t="shared" si="10"/>
        <v>20971.67</v>
      </c>
    </row>
    <row r="111" spans="1:9" x14ac:dyDescent="0.2">
      <c r="A111" s="12" t="s">
        <v>287</v>
      </c>
      <c r="B111" s="119" t="s">
        <v>208</v>
      </c>
      <c r="C111" s="12" t="s">
        <v>332</v>
      </c>
      <c r="D111" s="12" t="s">
        <v>317</v>
      </c>
      <c r="E111" s="11">
        <f t="shared" si="11"/>
        <v>140168.9</v>
      </c>
      <c r="F111" s="38">
        <v>121886</v>
      </c>
      <c r="G111" s="16">
        <f t="shared" si="13"/>
        <v>18282.899999999998</v>
      </c>
      <c r="H111" s="38">
        <f t="shared" si="14"/>
        <v>2437.7200000000003</v>
      </c>
      <c r="I111" s="38">
        <f t="shared" si="10"/>
        <v>137731.18</v>
      </c>
    </row>
    <row r="112" spans="1:9" x14ac:dyDescent="0.2">
      <c r="A112" s="12" t="s">
        <v>333</v>
      </c>
      <c r="B112" s="119" t="s">
        <v>76</v>
      </c>
      <c r="C112" s="12" t="s">
        <v>71</v>
      </c>
      <c r="D112" s="69" t="s">
        <v>335</v>
      </c>
      <c r="E112" s="11">
        <f t="shared" si="11"/>
        <v>24989.5</v>
      </c>
      <c r="F112" s="38">
        <v>21730</v>
      </c>
      <c r="G112" s="38">
        <f t="shared" si="13"/>
        <v>3259.5</v>
      </c>
      <c r="H112" s="38">
        <f t="shared" si="9"/>
        <v>434.6</v>
      </c>
      <c r="I112" s="38">
        <f t="shared" si="10"/>
        <v>24554.9</v>
      </c>
    </row>
    <row r="113" spans="1:9" x14ac:dyDescent="0.2">
      <c r="A113" s="12" t="s">
        <v>333</v>
      </c>
      <c r="B113" s="119" t="s">
        <v>264</v>
      </c>
      <c r="C113" s="12" t="s">
        <v>72</v>
      </c>
      <c r="D113" s="53" t="s">
        <v>336</v>
      </c>
      <c r="E113" s="11">
        <f t="shared" si="11"/>
        <v>22596.35</v>
      </c>
      <c r="F113" s="16">
        <v>19649</v>
      </c>
      <c r="G113" s="38">
        <f t="shared" si="13"/>
        <v>2947.35</v>
      </c>
      <c r="H113" s="38">
        <f t="shared" si="9"/>
        <v>392.98</v>
      </c>
      <c r="I113" s="38">
        <f t="shared" si="10"/>
        <v>22203.37</v>
      </c>
    </row>
    <row r="114" spans="1:9" x14ac:dyDescent="0.2">
      <c r="A114" s="12" t="s">
        <v>334</v>
      </c>
      <c r="B114" s="119" t="s">
        <v>76</v>
      </c>
      <c r="C114" s="12" t="s">
        <v>12</v>
      </c>
      <c r="D114" s="38" t="s">
        <v>338</v>
      </c>
      <c r="E114" s="11">
        <f t="shared" si="11"/>
        <v>57155</v>
      </c>
      <c r="F114" s="38">
        <v>49700</v>
      </c>
      <c r="G114" s="38">
        <f t="shared" si="13"/>
        <v>7455</v>
      </c>
      <c r="H114" s="38">
        <f t="shared" si="9"/>
        <v>994</v>
      </c>
      <c r="I114" s="38">
        <f t="shared" si="10"/>
        <v>56161</v>
      </c>
    </row>
    <row r="115" spans="1:9" x14ac:dyDescent="0.2">
      <c r="A115" s="12" t="s">
        <v>334</v>
      </c>
      <c r="B115" s="119" t="s">
        <v>208</v>
      </c>
      <c r="C115" s="12" t="s">
        <v>12</v>
      </c>
      <c r="D115" s="38" t="s">
        <v>340</v>
      </c>
      <c r="E115" s="11">
        <f t="shared" si="11"/>
        <v>48646.15</v>
      </c>
      <c r="F115" s="38">
        <v>42301</v>
      </c>
      <c r="G115" s="38">
        <f t="shared" si="13"/>
        <v>6345.15</v>
      </c>
      <c r="H115" s="38">
        <f t="shared" si="9"/>
        <v>846.02</v>
      </c>
      <c r="I115" s="38">
        <f t="shared" si="10"/>
        <v>47800.130000000005</v>
      </c>
    </row>
    <row r="116" spans="1:9" x14ac:dyDescent="0.2">
      <c r="A116" s="12" t="s">
        <v>334</v>
      </c>
      <c r="B116" s="119" t="s">
        <v>208</v>
      </c>
      <c r="C116" s="12" t="s">
        <v>12</v>
      </c>
      <c r="D116" s="38" t="s">
        <v>341</v>
      </c>
      <c r="E116" s="11">
        <f t="shared" si="11"/>
        <v>12512</v>
      </c>
      <c r="F116" s="38">
        <v>10880</v>
      </c>
      <c r="G116" s="38">
        <f t="shared" si="13"/>
        <v>1632</v>
      </c>
      <c r="H116" s="38">
        <f t="shared" si="9"/>
        <v>217.6</v>
      </c>
      <c r="I116" s="38">
        <f t="shared" si="10"/>
        <v>12294.4</v>
      </c>
    </row>
    <row r="117" spans="1:9" x14ac:dyDescent="0.2">
      <c r="A117" s="12" t="s">
        <v>334</v>
      </c>
      <c r="B117" s="119" t="s">
        <v>208</v>
      </c>
      <c r="C117" s="12" t="s">
        <v>12</v>
      </c>
      <c r="D117" s="38" t="s">
        <v>342</v>
      </c>
      <c r="E117" s="11">
        <f t="shared" si="11"/>
        <v>2597.85</v>
      </c>
      <c r="F117" s="38">
        <v>2259</v>
      </c>
      <c r="G117" s="38">
        <f t="shared" si="13"/>
        <v>338.84999999999997</v>
      </c>
      <c r="H117" s="38">
        <f t="shared" si="9"/>
        <v>45.18</v>
      </c>
      <c r="I117" s="38">
        <f t="shared" si="10"/>
        <v>2552.67</v>
      </c>
    </row>
    <row r="118" spans="1:9" x14ac:dyDescent="0.2">
      <c r="A118" s="12" t="s">
        <v>334</v>
      </c>
      <c r="B118" s="119" t="s">
        <v>264</v>
      </c>
      <c r="C118" s="12" t="s">
        <v>12</v>
      </c>
      <c r="D118" s="38" t="s">
        <v>344</v>
      </c>
      <c r="E118" s="11">
        <f t="shared" si="11"/>
        <v>11041.15</v>
      </c>
      <c r="F118" s="38">
        <v>9601</v>
      </c>
      <c r="G118" s="38">
        <f t="shared" si="13"/>
        <v>1440.1499999999999</v>
      </c>
      <c r="H118" s="38">
        <f t="shared" si="9"/>
        <v>192.02</v>
      </c>
      <c r="I118" s="38">
        <f t="shared" si="10"/>
        <v>10849.13</v>
      </c>
    </row>
    <row r="119" spans="1:9" x14ac:dyDescent="0.2">
      <c r="A119" s="12" t="s">
        <v>350</v>
      </c>
      <c r="B119" s="119" t="s">
        <v>208</v>
      </c>
      <c r="C119" s="12" t="s">
        <v>115</v>
      </c>
      <c r="D119" s="14" t="s">
        <v>347</v>
      </c>
      <c r="E119" s="11">
        <f t="shared" si="11"/>
        <v>22715.95</v>
      </c>
      <c r="F119" s="16">
        <v>19753</v>
      </c>
      <c r="G119" s="38">
        <f t="shared" si="13"/>
        <v>2962.95</v>
      </c>
      <c r="H119" s="38">
        <f t="shared" si="9"/>
        <v>395.06</v>
      </c>
      <c r="I119" s="38">
        <f t="shared" si="10"/>
        <v>22320.89</v>
      </c>
    </row>
    <row r="120" spans="1:9" x14ac:dyDescent="0.2">
      <c r="A120" s="12" t="s">
        <v>350</v>
      </c>
      <c r="B120" s="119" t="s">
        <v>208</v>
      </c>
      <c r="C120" s="12" t="s">
        <v>115</v>
      </c>
      <c r="D120" s="14" t="s">
        <v>349</v>
      </c>
      <c r="E120" s="11">
        <f t="shared" si="11"/>
        <v>38883.800000000003</v>
      </c>
      <c r="F120" s="16">
        <v>33812</v>
      </c>
      <c r="G120" s="38">
        <f t="shared" si="13"/>
        <v>5071.8</v>
      </c>
      <c r="H120" s="38">
        <f t="shared" si="9"/>
        <v>676.24</v>
      </c>
      <c r="I120" s="38">
        <f t="shared" si="10"/>
        <v>38207.560000000005</v>
      </c>
    </row>
    <row r="121" spans="1:9" x14ac:dyDescent="0.2">
      <c r="A121" s="12" t="s">
        <v>350</v>
      </c>
      <c r="B121" s="119" t="s">
        <v>293</v>
      </c>
      <c r="C121" s="12" t="s">
        <v>207</v>
      </c>
      <c r="D121" s="12" t="s">
        <v>168</v>
      </c>
      <c r="E121" s="11">
        <f t="shared" si="11"/>
        <v>138000</v>
      </c>
      <c r="F121" s="16">
        <v>120000</v>
      </c>
      <c r="G121" s="16">
        <f t="shared" si="13"/>
        <v>18000</v>
      </c>
      <c r="H121" s="38">
        <f t="shared" si="9"/>
        <v>2400</v>
      </c>
      <c r="I121" s="38">
        <f t="shared" si="10"/>
        <v>135600</v>
      </c>
    </row>
    <row r="122" spans="1:9" x14ac:dyDescent="0.2">
      <c r="A122" s="12" t="s">
        <v>357</v>
      </c>
      <c r="B122" s="119" t="s">
        <v>264</v>
      </c>
      <c r="C122" s="12" t="s">
        <v>72</v>
      </c>
      <c r="D122" s="53" t="s">
        <v>353</v>
      </c>
      <c r="E122" s="11">
        <f t="shared" si="11"/>
        <v>7523.3</v>
      </c>
      <c r="F122" s="16">
        <v>6542</v>
      </c>
      <c r="G122" s="38">
        <f t="shared" si="13"/>
        <v>981.3</v>
      </c>
      <c r="H122" s="38">
        <f t="shared" si="9"/>
        <v>130.84</v>
      </c>
      <c r="I122" s="38">
        <f t="shared" si="10"/>
        <v>7392.46</v>
      </c>
    </row>
    <row r="123" spans="1:9" x14ac:dyDescent="0.2">
      <c r="A123" s="12" t="s">
        <v>357</v>
      </c>
      <c r="B123" s="119" t="s">
        <v>264</v>
      </c>
      <c r="C123" s="12" t="s">
        <v>72</v>
      </c>
      <c r="D123" s="53" t="s">
        <v>355</v>
      </c>
      <c r="E123" s="11">
        <f t="shared" si="11"/>
        <v>6584.9</v>
      </c>
      <c r="F123" s="16">
        <v>5726</v>
      </c>
      <c r="G123" s="38">
        <f t="shared" si="13"/>
        <v>858.9</v>
      </c>
      <c r="H123" s="38">
        <f t="shared" si="9"/>
        <v>114.52</v>
      </c>
      <c r="I123" s="38">
        <f t="shared" si="10"/>
        <v>6470.3799999999992</v>
      </c>
    </row>
    <row r="124" spans="1:9" x14ac:dyDescent="0.2">
      <c r="A124" s="14" t="s">
        <v>365</v>
      </c>
      <c r="B124" s="119" t="s">
        <v>293</v>
      </c>
      <c r="C124" s="12" t="s">
        <v>207</v>
      </c>
      <c r="D124" s="14" t="s">
        <v>169</v>
      </c>
      <c r="E124" s="11">
        <f t="shared" si="11"/>
        <v>31685.95</v>
      </c>
      <c r="F124" s="16">
        <v>27553</v>
      </c>
      <c r="G124" s="16">
        <f t="shared" si="13"/>
        <v>4132.95</v>
      </c>
      <c r="H124" s="38">
        <f t="shared" si="9"/>
        <v>551.06000000000006</v>
      </c>
      <c r="I124" s="38">
        <f t="shared" si="10"/>
        <v>31134.89</v>
      </c>
    </row>
    <row r="125" spans="1:9" x14ac:dyDescent="0.2">
      <c r="A125" s="14" t="s">
        <v>365</v>
      </c>
      <c r="B125" s="119" t="s">
        <v>293</v>
      </c>
      <c r="C125" s="12" t="s">
        <v>207</v>
      </c>
      <c r="D125" s="12" t="s">
        <v>170</v>
      </c>
      <c r="E125" s="11">
        <f t="shared" si="11"/>
        <v>204700</v>
      </c>
      <c r="F125" s="16">
        <v>178000</v>
      </c>
      <c r="G125" s="16">
        <f t="shared" si="13"/>
        <v>26700</v>
      </c>
      <c r="H125" s="38">
        <f t="shared" si="9"/>
        <v>3560</v>
      </c>
      <c r="I125" s="38">
        <f t="shared" si="10"/>
        <v>201140</v>
      </c>
    </row>
    <row r="126" spans="1:9" x14ac:dyDescent="0.2">
      <c r="A126" s="14" t="s">
        <v>365</v>
      </c>
      <c r="B126" s="119" t="s">
        <v>293</v>
      </c>
      <c r="C126" s="12" t="s">
        <v>207</v>
      </c>
      <c r="D126" s="14" t="s">
        <v>171</v>
      </c>
      <c r="E126" s="11">
        <f t="shared" si="11"/>
        <v>158125</v>
      </c>
      <c r="F126" s="16">
        <v>137500</v>
      </c>
      <c r="G126" s="16">
        <f t="shared" si="13"/>
        <v>20625</v>
      </c>
      <c r="H126" s="38">
        <f t="shared" si="9"/>
        <v>2750</v>
      </c>
      <c r="I126" s="38">
        <f t="shared" si="10"/>
        <v>155375</v>
      </c>
    </row>
    <row r="127" spans="1:9" x14ac:dyDescent="0.2">
      <c r="A127" s="14" t="s">
        <v>365</v>
      </c>
      <c r="B127" s="119" t="s">
        <v>293</v>
      </c>
      <c r="C127" s="12" t="s">
        <v>207</v>
      </c>
      <c r="D127" s="12" t="s">
        <v>172</v>
      </c>
      <c r="E127" s="11">
        <f t="shared" si="11"/>
        <v>113484.3</v>
      </c>
      <c r="F127" s="16">
        <v>98682</v>
      </c>
      <c r="G127" s="16">
        <f t="shared" si="13"/>
        <v>14802.3</v>
      </c>
      <c r="H127" s="38">
        <f t="shared" si="9"/>
        <v>1973.64</v>
      </c>
      <c r="I127" s="38">
        <f t="shared" si="10"/>
        <v>111510.66</v>
      </c>
    </row>
    <row r="128" spans="1:9" x14ac:dyDescent="0.2">
      <c r="A128" s="12" t="s">
        <v>219</v>
      </c>
      <c r="B128" s="119" t="s">
        <v>73</v>
      </c>
      <c r="C128" s="12" t="s">
        <v>16</v>
      </c>
      <c r="D128" s="53" t="s">
        <v>360</v>
      </c>
      <c r="E128" s="16">
        <f t="shared" ref="E128:E129" si="15">SUM(F128:G128)</f>
        <v>89444.7</v>
      </c>
      <c r="F128" s="16">
        <v>77778</v>
      </c>
      <c r="G128" s="16">
        <f t="shared" si="13"/>
        <v>11666.699999999999</v>
      </c>
      <c r="H128" s="38">
        <f t="shared" si="9"/>
        <v>1555.56</v>
      </c>
      <c r="I128" s="38">
        <f t="shared" si="10"/>
        <v>87889.14</v>
      </c>
    </row>
    <row r="129" spans="1:9" x14ac:dyDescent="0.2">
      <c r="A129" s="12" t="s">
        <v>219</v>
      </c>
      <c r="B129" s="119" t="s">
        <v>73</v>
      </c>
      <c r="C129" s="12" t="s">
        <v>16</v>
      </c>
      <c r="D129" s="53" t="s">
        <v>361</v>
      </c>
      <c r="E129" s="16">
        <f t="shared" si="15"/>
        <v>63828.45</v>
      </c>
      <c r="F129" s="16">
        <v>55503</v>
      </c>
      <c r="G129" s="16">
        <f t="shared" si="13"/>
        <v>8325.4499999999989</v>
      </c>
      <c r="H129" s="38">
        <f t="shared" si="9"/>
        <v>1110.06</v>
      </c>
      <c r="I129" s="38">
        <f t="shared" si="10"/>
        <v>62718.39</v>
      </c>
    </row>
    <row r="130" spans="1:9" x14ac:dyDescent="0.2">
      <c r="A130" s="119" t="s">
        <v>385</v>
      </c>
      <c r="B130" s="119" t="s">
        <v>293</v>
      </c>
      <c r="C130" s="12" t="s">
        <v>332</v>
      </c>
      <c r="D130" s="12" t="s">
        <v>377</v>
      </c>
      <c r="E130" s="16">
        <f t="shared" ref="E130:E142" si="16">SUM(F130:G130)</f>
        <v>68130.600000000006</v>
      </c>
      <c r="F130" s="38">
        <v>59244</v>
      </c>
      <c r="G130" s="16">
        <f t="shared" si="13"/>
        <v>8886.6</v>
      </c>
      <c r="H130" s="38">
        <f t="shared" si="9"/>
        <v>1184.8800000000001</v>
      </c>
      <c r="I130" s="38">
        <f t="shared" si="10"/>
        <v>66945.72</v>
      </c>
    </row>
    <row r="131" spans="1:9" x14ac:dyDescent="0.2">
      <c r="A131" s="119" t="s">
        <v>385</v>
      </c>
      <c r="B131" s="119" t="s">
        <v>293</v>
      </c>
      <c r="C131" s="12" t="s">
        <v>332</v>
      </c>
      <c r="D131" s="12" t="s">
        <v>381</v>
      </c>
      <c r="E131" s="16">
        <f t="shared" si="16"/>
        <v>28750</v>
      </c>
      <c r="F131" s="38">
        <v>25000</v>
      </c>
      <c r="G131" s="16">
        <f t="shared" si="13"/>
        <v>3750</v>
      </c>
      <c r="H131" s="38">
        <f t="shared" si="9"/>
        <v>500</v>
      </c>
      <c r="I131" s="38">
        <f t="shared" si="10"/>
        <v>28250</v>
      </c>
    </row>
    <row r="132" spans="1:9" x14ac:dyDescent="0.2">
      <c r="A132" s="119" t="s">
        <v>385</v>
      </c>
      <c r="B132" s="119" t="s">
        <v>293</v>
      </c>
      <c r="C132" s="12" t="s">
        <v>332</v>
      </c>
      <c r="D132" s="12" t="s">
        <v>384</v>
      </c>
      <c r="E132" s="16">
        <f t="shared" si="16"/>
        <v>1817</v>
      </c>
      <c r="F132" s="38">
        <v>1580</v>
      </c>
      <c r="G132" s="16">
        <f t="shared" si="13"/>
        <v>237</v>
      </c>
      <c r="H132" s="38">
        <f t="shared" ref="H132:H195" si="17">F132*2%</f>
        <v>31.6</v>
      </c>
      <c r="I132" s="38">
        <f t="shared" ref="I132:I195" si="18">E132-H132</f>
        <v>1785.4</v>
      </c>
    </row>
    <row r="133" spans="1:9" x14ac:dyDescent="0.2">
      <c r="A133" s="119" t="s">
        <v>385</v>
      </c>
      <c r="B133" s="119" t="s">
        <v>208</v>
      </c>
      <c r="C133" s="12" t="s">
        <v>119</v>
      </c>
      <c r="D133" s="62" t="s">
        <v>386</v>
      </c>
      <c r="E133" s="38">
        <f t="shared" si="16"/>
        <v>2875</v>
      </c>
      <c r="F133" s="38">
        <v>2500</v>
      </c>
      <c r="G133" s="38">
        <f t="shared" si="13"/>
        <v>375</v>
      </c>
      <c r="H133" s="38">
        <f t="shared" si="17"/>
        <v>50</v>
      </c>
      <c r="I133" s="38">
        <f t="shared" si="18"/>
        <v>2825</v>
      </c>
    </row>
    <row r="134" spans="1:9" x14ac:dyDescent="0.2">
      <c r="A134" s="119" t="s">
        <v>385</v>
      </c>
      <c r="B134" s="119" t="s">
        <v>264</v>
      </c>
      <c r="C134" s="12" t="s">
        <v>119</v>
      </c>
      <c r="D134" s="62" t="s">
        <v>387</v>
      </c>
      <c r="E134" s="38">
        <f t="shared" si="16"/>
        <v>1351.25</v>
      </c>
      <c r="F134" s="38">
        <v>1175</v>
      </c>
      <c r="G134" s="38">
        <f t="shared" si="13"/>
        <v>176.25</v>
      </c>
      <c r="H134" s="38">
        <f t="shared" si="17"/>
        <v>23.5</v>
      </c>
      <c r="I134" s="38">
        <f t="shared" si="18"/>
        <v>1327.75</v>
      </c>
    </row>
    <row r="135" spans="1:9" x14ac:dyDescent="0.2">
      <c r="A135" s="119" t="s">
        <v>385</v>
      </c>
      <c r="B135" s="119" t="s">
        <v>293</v>
      </c>
      <c r="C135" s="12" t="s">
        <v>119</v>
      </c>
      <c r="D135" s="62" t="s">
        <v>388</v>
      </c>
      <c r="E135" s="38">
        <f t="shared" si="16"/>
        <v>2012.5</v>
      </c>
      <c r="F135" s="38">
        <v>1750</v>
      </c>
      <c r="G135" s="38">
        <f t="shared" si="13"/>
        <v>262.5</v>
      </c>
      <c r="H135" s="38">
        <f t="shared" si="17"/>
        <v>35</v>
      </c>
      <c r="I135" s="38">
        <f t="shared" si="18"/>
        <v>1977.5</v>
      </c>
    </row>
    <row r="136" spans="1:9" x14ac:dyDescent="0.2">
      <c r="A136" s="119" t="s">
        <v>385</v>
      </c>
      <c r="B136" s="119" t="s">
        <v>293</v>
      </c>
      <c r="C136" s="12" t="s">
        <v>119</v>
      </c>
      <c r="D136" s="12" t="s">
        <v>389</v>
      </c>
      <c r="E136" s="38">
        <f t="shared" si="16"/>
        <v>14950</v>
      </c>
      <c r="F136" s="38">
        <v>13000</v>
      </c>
      <c r="G136" s="38">
        <f t="shared" si="13"/>
        <v>1950</v>
      </c>
      <c r="H136" s="38">
        <f t="shared" si="17"/>
        <v>260</v>
      </c>
      <c r="I136" s="38">
        <f t="shared" si="18"/>
        <v>14690</v>
      </c>
    </row>
    <row r="137" spans="1:9" x14ac:dyDescent="0.2">
      <c r="A137" s="119" t="s">
        <v>385</v>
      </c>
      <c r="B137" s="119" t="s">
        <v>293</v>
      </c>
      <c r="C137" s="12" t="s">
        <v>119</v>
      </c>
      <c r="D137" s="12" t="s">
        <v>390</v>
      </c>
      <c r="E137" s="38">
        <f t="shared" si="16"/>
        <v>49162.5</v>
      </c>
      <c r="F137" s="38">
        <v>42750</v>
      </c>
      <c r="G137" s="38">
        <f t="shared" si="13"/>
        <v>6412.5</v>
      </c>
      <c r="H137" s="38">
        <f t="shared" si="17"/>
        <v>855</v>
      </c>
      <c r="I137" s="38">
        <f t="shared" si="18"/>
        <v>48307.5</v>
      </c>
    </row>
    <row r="138" spans="1:9" x14ac:dyDescent="0.2">
      <c r="A138" s="119" t="s">
        <v>385</v>
      </c>
      <c r="B138" s="119" t="s">
        <v>293</v>
      </c>
      <c r="C138" s="12" t="s">
        <v>119</v>
      </c>
      <c r="D138" s="62" t="s">
        <v>391</v>
      </c>
      <c r="E138" s="38">
        <f t="shared" si="16"/>
        <v>1150</v>
      </c>
      <c r="F138" s="38">
        <v>1000</v>
      </c>
      <c r="G138" s="38">
        <f t="shared" si="13"/>
        <v>150</v>
      </c>
      <c r="H138" s="38">
        <f t="shared" si="17"/>
        <v>20</v>
      </c>
      <c r="I138" s="38">
        <f t="shared" si="18"/>
        <v>1130</v>
      </c>
    </row>
    <row r="139" spans="1:9" x14ac:dyDescent="0.2">
      <c r="A139" s="119" t="s">
        <v>385</v>
      </c>
      <c r="B139" s="119" t="s">
        <v>293</v>
      </c>
      <c r="C139" s="12" t="s">
        <v>207</v>
      </c>
      <c r="D139" s="173" t="s">
        <v>173</v>
      </c>
      <c r="E139" s="174">
        <f t="shared" si="16"/>
        <v>61940.15</v>
      </c>
      <c r="F139" s="174">
        <v>53861</v>
      </c>
      <c r="G139" s="174">
        <f t="shared" si="13"/>
        <v>8079.15</v>
      </c>
      <c r="H139" s="38">
        <f t="shared" si="17"/>
        <v>1077.22</v>
      </c>
      <c r="I139" s="38">
        <f t="shared" si="18"/>
        <v>60862.93</v>
      </c>
    </row>
    <row r="140" spans="1:9" x14ac:dyDescent="0.2">
      <c r="A140" s="119" t="s">
        <v>385</v>
      </c>
      <c r="B140" s="119" t="s">
        <v>293</v>
      </c>
      <c r="C140" s="12" t="s">
        <v>207</v>
      </c>
      <c r="D140" s="173" t="s">
        <v>174</v>
      </c>
      <c r="E140" s="174">
        <f t="shared" si="16"/>
        <v>8369.7000000000007</v>
      </c>
      <c r="F140" s="174">
        <v>7278</v>
      </c>
      <c r="G140" s="174">
        <f t="shared" si="13"/>
        <v>1091.7</v>
      </c>
      <c r="H140" s="38">
        <f t="shared" si="17"/>
        <v>145.56</v>
      </c>
      <c r="I140" s="38">
        <f t="shared" si="18"/>
        <v>8224.1400000000012</v>
      </c>
    </row>
    <row r="141" spans="1:9" x14ac:dyDescent="0.2">
      <c r="A141" s="119" t="s">
        <v>385</v>
      </c>
      <c r="B141" s="119" t="s">
        <v>293</v>
      </c>
      <c r="C141" s="12" t="s">
        <v>207</v>
      </c>
      <c r="D141" s="173" t="s">
        <v>175</v>
      </c>
      <c r="E141" s="174">
        <f t="shared" si="16"/>
        <v>1730.75</v>
      </c>
      <c r="F141" s="174">
        <v>1505</v>
      </c>
      <c r="G141" s="174">
        <f t="shared" si="13"/>
        <v>225.75</v>
      </c>
      <c r="H141" s="38">
        <f t="shared" si="17"/>
        <v>30.1</v>
      </c>
      <c r="I141" s="38">
        <f t="shared" si="18"/>
        <v>1700.65</v>
      </c>
    </row>
    <row r="142" spans="1:9" x14ac:dyDescent="0.2">
      <c r="A142" s="119" t="s">
        <v>385</v>
      </c>
      <c r="B142" s="119" t="s">
        <v>293</v>
      </c>
      <c r="C142" s="12" t="s">
        <v>207</v>
      </c>
      <c r="D142" s="173" t="s">
        <v>176</v>
      </c>
      <c r="E142" s="174">
        <f t="shared" si="16"/>
        <v>5682.15</v>
      </c>
      <c r="F142" s="174">
        <v>4941</v>
      </c>
      <c r="G142" s="174">
        <f t="shared" si="13"/>
        <v>741.15</v>
      </c>
      <c r="H142" s="38">
        <f t="shared" si="17"/>
        <v>98.820000000000007</v>
      </c>
      <c r="I142" s="38">
        <f t="shared" si="18"/>
        <v>5583.33</v>
      </c>
    </row>
    <row r="143" spans="1:9" x14ac:dyDescent="0.2">
      <c r="A143" s="12" t="s">
        <v>263</v>
      </c>
      <c r="B143" s="119" t="s">
        <v>264</v>
      </c>
      <c r="C143" s="12" t="s">
        <v>5</v>
      </c>
      <c r="D143" s="53" t="s">
        <v>404</v>
      </c>
      <c r="E143" s="38">
        <f t="shared" ref="E143:E144" si="19">SUM(F143:G143)</f>
        <v>99774</v>
      </c>
      <c r="F143" s="16">
        <v>86760</v>
      </c>
      <c r="G143" s="38">
        <f>F143*15%</f>
        <v>13014</v>
      </c>
      <c r="H143" s="38">
        <f t="shared" si="17"/>
        <v>1735.2</v>
      </c>
      <c r="I143" s="38">
        <f t="shared" si="18"/>
        <v>98038.8</v>
      </c>
    </row>
    <row r="144" spans="1:9" x14ac:dyDescent="0.2">
      <c r="A144" s="12" t="s">
        <v>263</v>
      </c>
      <c r="B144" s="119" t="s">
        <v>76</v>
      </c>
      <c r="C144" s="12" t="s">
        <v>5</v>
      </c>
      <c r="D144" s="53" t="s">
        <v>405</v>
      </c>
      <c r="E144" s="38">
        <f t="shared" si="19"/>
        <v>23000</v>
      </c>
      <c r="F144" s="16">
        <v>20000</v>
      </c>
      <c r="G144" s="38">
        <f t="shared" ref="G144:G161" si="20">F144*15%</f>
        <v>3000</v>
      </c>
      <c r="H144" s="38">
        <f t="shared" si="17"/>
        <v>400</v>
      </c>
      <c r="I144" s="38">
        <f t="shared" si="18"/>
        <v>22600</v>
      </c>
    </row>
    <row r="145" spans="1:9" x14ac:dyDescent="0.2">
      <c r="A145" s="14" t="s">
        <v>365</v>
      </c>
      <c r="B145" s="119" t="s">
        <v>293</v>
      </c>
      <c r="C145" s="12" t="s">
        <v>292</v>
      </c>
      <c r="D145" s="38" t="s">
        <v>406</v>
      </c>
      <c r="E145" s="16">
        <f t="shared" ref="E145:E148" si="21">SUM(F145:G145)</f>
        <v>8107.5</v>
      </c>
      <c r="F145" s="38">
        <v>7050</v>
      </c>
      <c r="G145" s="16">
        <f t="shared" si="20"/>
        <v>1057.5</v>
      </c>
      <c r="H145" s="38">
        <f t="shared" si="17"/>
        <v>141</v>
      </c>
      <c r="I145" s="38">
        <f t="shared" si="18"/>
        <v>7966.5</v>
      </c>
    </row>
    <row r="146" spans="1:9" x14ac:dyDescent="0.2">
      <c r="A146" s="119" t="s">
        <v>385</v>
      </c>
      <c r="B146" s="119" t="s">
        <v>293</v>
      </c>
      <c r="C146" s="12" t="s">
        <v>119</v>
      </c>
      <c r="D146" s="62" t="s">
        <v>408</v>
      </c>
      <c r="E146" s="38">
        <f t="shared" si="21"/>
        <v>757850</v>
      </c>
      <c r="F146" s="38">
        <v>659000</v>
      </c>
      <c r="G146" s="38">
        <f t="shared" si="20"/>
        <v>98850</v>
      </c>
      <c r="H146" s="38">
        <f t="shared" si="17"/>
        <v>13180</v>
      </c>
      <c r="I146" s="38">
        <f t="shared" si="18"/>
        <v>744670</v>
      </c>
    </row>
    <row r="147" spans="1:9" x14ac:dyDescent="0.2">
      <c r="A147" s="119" t="s">
        <v>385</v>
      </c>
      <c r="B147" s="119" t="s">
        <v>293</v>
      </c>
      <c r="C147" s="12" t="s">
        <v>119</v>
      </c>
      <c r="D147" s="62" t="s">
        <v>410</v>
      </c>
      <c r="E147" s="38">
        <f t="shared" si="21"/>
        <v>26658.15</v>
      </c>
      <c r="F147" s="38">
        <v>23181</v>
      </c>
      <c r="G147" s="38">
        <f t="shared" si="20"/>
        <v>3477.15</v>
      </c>
      <c r="H147" s="38">
        <f t="shared" si="17"/>
        <v>463.62</v>
      </c>
      <c r="I147" s="38">
        <f t="shared" si="18"/>
        <v>26194.530000000002</v>
      </c>
    </row>
    <row r="148" spans="1:9" x14ac:dyDescent="0.2">
      <c r="A148" s="119" t="s">
        <v>385</v>
      </c>
      <c r="B148" s="119" t="s">
        <v>208</v>
      </c>
      <c r="C148" s="12" t="s">
        <v>215</v>
      </c>
      <c r="D148" s="53" t="s">
        <v>412</v>
      </c>
      <c r="E148" s="38">
        <f t="shared" si="21"/>
        <v>73911.649999999994</v>
      </c>
      <c r="F148" s="16">
        <v>64271</v>
      </c>
      <c r="G148" s="11">
        <f t="shared" si="20"/>
        <v>9640.65</v>
      </c>
      <c r="H148" s="38">
        <f t="shared" si="17"/>
        <v>1285.42</v>
      </c>
      <c r="I148" s="38">
        <f t="shared" si="18"/>
        <v>72626.23</v>
      </c>
    </row>
    <row r="149" spans="1:9" x14ac:dyDescent="0.2">
      <c r="A149" s="119" t="s">
        <v>385</v>
      </c>
      <c r="B149" s="119" t="s">
        <v>293</v>
      </c>
      <c r="C149" s="12" t="s">
        <v>16</v>
      </c>
      <c r="D149" s="53" t="s">
        <v>413</v>
      </c>
      <c r="E149" s="16">
        <f t="shared" ref="E149:E161" si="22">SUM(F149:G149)</f>
        <v>163875</v>
      </c>
      <c r="F149" s="16">
        <v>142500</v>
      </c>
      <c r="G149" s="16">
        <f t="shared" si="20"/>
        <v>21375</v>
      </c>
      <c r="H149" s="38">
        <f t="shared" si="17"/>
        <v>2850</v>
      </c>
      <c r="I149" s="38">
        <f t="shared" si="18"/>
        <v>161025</v>
      </c>
    </row>
    <row r="150" spans="1:9" x14ac:dyDescent="0.2">
      <c r="A150" s="119" t="s">
        <v>385</v>
      </c>
      <c r="B150" s="119" t="s">
        <v>293</v>
      </c>
      <c r="C150" s="12" t="s">
        <v>77</v>
      </c>
      <c r="D150" s="69" t="s">
        <v>415</v>
      </c>
      <c r="E150" s="16">
        <f t="shared" si="22"/>
        <v>22806.799999999999</v>
      </c>
      <c r="F150" s="38">
        <v>19832</v>
      </c>
      <c r="G150" s="38">
        <f t="shared" si="20"/>
        <v>2974.7999999999997</v>
      </c>
      <c r="H150" s="38">
        <f t="shared" si="17"/>
        <v>396.64</v>
      </c>
      <c r="I150" s="38">
        <f t="shared" si="18"/>
        <v>22410.16</v>
      </c>
    </row>
    <row r="151" spans="1:9" x14ac:dyDescent="0.2">
      <c r="A151" s="119" t="s">
        <v>385</v>
      </c>
      <c r="B151" s="119" t="s">
        <v>264</v>
      </c>
      <c r="C151" s="12" t="s">
        <v>240</v>
      </c>
      <c r="D151" s="16" t="s">
        <v>416</v>
      </c>
      <c r="E151" s="16">
        <f t="shared" si="22"/>
        <v>4301</v>
      </c>
      <c r="F151" s="16">
        <v>3740</v>
      </c>
      <c r="G151" s="38">
        <f t="shared" si="20"/>
        <v>561</v>
      </c>
      <c r="H151" s="38">
        <f t="shared" si="17"/>
        <v>74.8</v>
      </c>
      <c r="I151" s="38">
        <f t="shared" si="18"/>
        <v>4226.2</v>
      </c>
    </row>
    <row r="152" spans="1:9" x14ac:dyDescent="0.2">
      <c r="A152" s="119" t="s">
        <v>385</v>
      </c>
      <c r="B152" s="119" t="s">
        <v>264</v>
      </c>
      <c r="C152" s="12" t="s">
        <v>61</v>
      </c>
      <c r="D152" s="53" t="s">
        <v>417</v>
      </c>
      <c r="E152" s="16">
        <f t="shared" si="22"/>
        <v>6975.9</v>
      </c>
      <c r="F152" s="16">
        <v>6066</v>
      </c>
      <c r="G152" s="38">
        <f t="shared" si="20"/>
        <v>909.9</v>
      </c>
      <c r="H152" s="38">
        <f t="shared" si="17"/>
        <v>121.32000000000001</v>
      </c>
      <c r="I152" s="38">
        <f t="shared" si="18"/>
        <v>6854.58</v>
      </c>
    </row>
    <row r="153" spans="1:9" x14ac:dyDescent="0.2">
      <c r="A153" s="119" t="s">
        <v>385</v>
      </c>
      <c r="B153" s="119" t="s">
        <v>208</v>
      </c>
      <c r="C153" s="12" t="s">
        <v>144</v>
      </c>
      <c r="D153" s="16" t="s">
        <v>418</v>
      </c>
      <c r="E153" s="16">
        <f t="shared" si="22"/>
        <v>3668.5</v>
      </c>
      <c r="F153" s="16">
        <v>3190</v>
      </c>
      <c r="G153" s="38">
        <f t="shared" si="20"/>
        <v>478.5</v>
      </c>
      <c r="H153" s="38">
        <f t="shared" si="17"/>
        <v>63.800000000000004</v>
      </c>
      <c r="I153" s="38">
        <f t="shared" si="18"/>
        <v>3604.7</v>
      </c>
    </row>
    <row r="154" spans="1:9" x14ac:dyDescent="0.2">
      <c r="A154" s="119" t="s">
        <v>385</v>
      </c>
      <c r="B154" s="119" t="s">
        <v>264</v>
      </c>
      <c r="C154" s="12" t="s">
        <v>147</v>
      </c>
      <c r="D154" s="69" t="s">
        <v>419</v>
      </c>
      <c r="E154" s="16">
        <f t="shared" si="22"/>
        <v>17583.5</v>
      </c>
      <c r="F154" s="38">
        <v>15290</v>
      </c>
      <c r="G154" s="38">
        <f t="shared" si="20"/>
        <v>2293.5</v>
      </c>
      <c r="H154" s="38">
        <f t="shared" si="17"/>
        <v>305.8</v>
      </c>
      <c r="I154" s="38">
        <f t="shared" si="18"/>
        <v>17277.7</v>
      </c>
    </row>
    <row r="155" spans="1:9" x14ac:dyDescent="0.2">
      <c r="A155" s="119" t="s">
        <v>385</v>
      </c>
      <c r="B155" s="119" t="s">
        <v>293</v>
      </c>
      <c r="C155" s="12" t="s">
        <v>332</v>
      </c>
      <c r="D155" s="12" t="s">
        <v>420</v>
      </c>
      <c r="E155" s="16">
        <f t="shared" si="22"/>
        <v>8526.1</v>
      </c>
      <c r="F155" s="38">
        <v>7414</v>
      </c>
      <c r="G155" s="16">
        <f t="shared" si="20"/>
        <v>1112.0999999999999</v>
      </c>
      <c r="H155" s="38">
        <f t="shared" si="17"/>
        <v>148.28</v>
      </c>
      <c r="I155" s="38">
        <f t="shared" si="18"/>
        <v>8377.82</v>
      </c>
    </row>
    <row r="156" spans="1:9" x14ac:dyDescent="0.2">
      <c r="A156" s="119" t="s">
        <v>385</v>
      </c>
      <c r="B156" s="119" t="s">
        <v>208</v>
      </c>
      <c r="C156" s="12" t="s">
        <v>332</v>
      </c>
      <c r="D156" s="12" t="s">
        <v>422</v>
      </c>
      <c r="E156" s="16">
        <f t="shared" si="22"/>
        <v>140168.9</v>
      </c>
      <c r="F156" s="38">
        <v>121886</v>
      </c>
      <c r="G156" s="16">
        <f t="shared" si="20"/>
        <v>18282.899999999998</v>
      </c>
      <c r="H156" s="38">
        <f t="shared" si="17"/>
        <v>2437.7200000000003</v>
      </c>
      <c r="I156" s="38">
        <f t="shared" si="18"/>
        <v>137731.18</v>
      </c>
    </row>
    <row r="157" spans="1:9" x14ac:dyDescent="0.2">
      <c r="A157" s="119" t="s">
        <v>385</v>
      </c>
      <c r="B157" s="119" t="s">
        <v>264</v>
      </c>
      <c r="C157" s="12" t="s">
        <v>332</v>
      </c>
      <c r="D157" s="12" t="s">
        <v>423</v>
      </c>
      <c r="E157" s="16">
        <f t="shared" si="22"/>
        <v>45193.85</v>
      </c>
      <c r="F157" s="38">
        <v>39299</v>
      </c>
      <c r="G157" s="16">
        <f t="shared" si="20"/>
        <v>5894.8499999999995</v>
      </c>
      <c r="H157" s="38">
        <f t="shared" si="17"/>
        <v>785.98</v>
      </c>
      <c r="I157" s="38">
        <f t="shared" si="18"/>
        <v>44407.869999999995</v>
      </c>
    </row>
    <row r="158" spans="1:9" x14ac:dyDescent="0.2">
      <c r="A158" s="119" t="s">
        <v>385</v>
      </c>
      <c r="B158" s="119" t="s">
        <v>264</v>
      </c>
      <c r="C158" s="12" t="s">
        <v>332</v>
      </c>
      <c r="D158" s="12" t="s">
        <v>424</v>
      </c>
      <c r="E158" s="16">
        <f t="shared" si="22"/>
        <v>21342.85</v>
      </c>
      <c r="F158" s="38">
        <v>18559</v>
      </c>
      <c r="G158" s="16">
        <f t="shared" si="20"/>
        <v>2783.85</v>
      </c>
      <c r="H158" s="38">
        <f t="shared" si="17"/>
        <v>371.18</v>
      </c>
      <c r="I158" s="38">
        <f t="shared" si="18"/>
        <v>20971.67</v>
      </c>
    </row>
    <row r="159" spans="1:9" x14ac:dyDescent="0.2">
      <c r="A159" s="119" t="s">
        <v>385</v>
      </c>
      <c r="B159" s="119" t="s">
        <v>264</v>
      </c>
      <c r="C159" s="12" t="s">
        <v>332</v>
      </c>
      <c r="D159" s="12" t="s">
        <v>426</v>
      </c>
      <c r="E159" s="16">
        <f t="shared" si="22"/>
        <v>14892.5</v>
      </c>
      <c r="F159" s="38">
        <v>12950</v>
      </c>
      <c r="G159" s="16">
        <f t="shared" si="20"/>
        <v>1942.5</v>
      </c>
      <c r="H159" s="38">
        <f t="shared" si="17"/>
        <v>259</v>
      </c>
      <c r="I159" s="38">
        <f t="shared" si="18"/>
        <v>14633.5</v>
      </c>
    </row>
    <row r="160" spans="1:9" x14ac:dyDescent="0.2">
      <c r="A160" s="119" t="s">
        <v>385</v>
      </c>
      <c r="B160" s="119" t="s">
        <v>208</v>
      </c>
      <c r="C160" s="12" t="s">
        <v>430</v>
      </c>
      <c r="D160" s="69" t="s">
        <v>428</v>
      </c>
      <c r="E160" s="16">
        <f t="shared" si="22"/>
        <v>4485</v>
      </c>
      <c r="F160" s="70">
        <v>3900</v>
      </c>
      <c r="G160" s="38">
        <f t="shared" si="20"/>
        <v>585</v>
      </c>
      <c r="H160" s="38">
        <f t="shared" si="17"/>
        <v>78</v>
      </c>
      <c r="I160" s="38">
        <f t="shared" si="18"/>
        <v>4407</v>
      </c>
    </row>
    <row r="161" spans="1:9" x14ac:dyDescent="0.2">
      <c r="A161" s="119" t="s">
        <v>385</v>
      </c>
      <c r="B161" s="119" t="s">
        <v>264</v>
      </c>
      <c r="C161" s="12" t="s">
        <v>584</v>
      </c>
      <c r="D161" s="53" t="s">
        <v>582</v>
      </c>
      <c r="E161" s="38">
        <f t="shared" si="22"/>
        <v>24454.75</v>
      </c>
      <c r="F161" s="16">
        <v>21265</v>
      </c>
      <c r="G161" s="38">
        <f t="shared" si="20"/>
        <v>3189.75</v>
      </c>
      <c r="H161" s="38">
        <f t="shared" si="17"/>
        <v>425.3</v>
      </c>
      <c r="I161" s="38">
        <f t="shared" si="18"/>
        <v>24029.45</v>
      </c>
    </row>
    <row r="162" spans="1:9" x14ac:dyDescent="0.2">
      <c r="A162" s="14"/>
      <c r="B162" s="119"/>
      <c r="C162" s="12"/>
      <c r="D162" s="14"/>
      <c r="E162" s="16"/>
      <c r="F162" s="16"/>
      <c r="G162" s="16"/>
      <c r="H162" s="38">
        <f t="shared" si="17"/>
        <v>0</v>
      </c>
      <c r="I162" s="38">
        <f t="shared" si="18"/>
        <v>0</v>
      </c>
    </row>
    <row r="163" spans="1:9" x14ac:dyDescent="0.2">
      <c r="A163" s="14"/>
      <c r="B163" s="119"/>
      <c r="C163" s="12"/>
      <c r="D163" s="14"/>
      <c r="E163" s="16"/>
      <c r="F163" s="16"/>
      <c r="G163" s="16"/>
      <c r="H163" s="38">
        <f t="shared" si="17"/>
        <v>0</v>
      </c>
      <c r="I163" s="38">
        <f t="shared" si="18"/>
        <v>0</v>
      </c>
    </row>
    <row r="164" spans="1:9" x14ac:dyDescent="0.2">
      <c r="A164" s="14"/>
      <c r="B164" s="119"/>
      <c r="C164" s="12"/>
      <c r="D164" s="14"/>
      <c r="E164" s="16"/>
      <c r="F164" s="16"/>
      <c r="G164" s="16"/>
      <c r="H164" s="38">
        <f t="shared" si="17"/>
        <v>0</v>
      </c>
      <c r="I164" s="38">
        <f t="shared" si="18"/>
        <v>0</v>
      </c>
    </row>
    <row r="165" spans="1:9" x14ac:dyDescent="0.2">
      <c r="A165" s="14"/>
      <c r="B165" s="119"/>
      <c r="C165" s="12"/>
      <c r="D165" s="14"/>
      <c r="E165" s="16"/>
      <c r="F165" s="16"/>
      <c r="G165" s="16"/>
      <c r="H165" s="38">
        <f t="shared" si="17"/>
        <v>0</v>
      </c>
      <c r="I165" s="38">
        <f t="shared" si="18"/>
        <v>0</v>
      </c>
    </row>
    <row r="166" spans="1:9" x14ac:dyDescent="0.2">
      <c r="A166" s="14"/>
      <c r="B166" s="119"/>
      <c r="C166" s="12"/>
      <c r="D166" s="14"/>
      <c r="E166" s="16"/>
      <c r="F166" s="16"/>
      <c r="G166" s="16"/>
      <c r="H166" s="38">
        <f t="shared" si="17"/>
        <v>0</v>
      </c>
      <c r="I166" s="38">
        <f t="shared" si="18"/>
        <v>0</v>
      </c>
    </row>
    <row r="167" spans="1:9" x14ac:dyDescent="0.2">
      <c r="A167" s="14"/>
      <c r="B167" s="119"/>
      <c r="C167" s="12"/>
      <c r="D167" s="53"/>
      <c r="E167" s="11"/>
      <c r="F167" s="16"/>
      <c r="G167" s="11"/>
      <c r="H167" s="38">
        <f t="shared" si="17"/>
        <v>0</v>
      </c>
      <c r="I167" s="38">
        <f t="shared" si="18"/>
        <v>0</v>
      </c>
    </row>
    <row r="168" spans="1:9" x14ac:dyDescent="0.2">
      <c r="A168" s="14"/>
      <c r="B168" s="119"/>
      <c r="C168" s="12"/>
      <c r="D168" s="62"/>
      <c r="E168" s="38"/>
      <c r="F168" s="38"/>
      <c r="G168" s="38"/>
      <c r="H168" s="38">
        <f t="shared" si="17"/>
        <v>0</v>
      </c>
      <c r="I168" s="38">
        <f t="shared" si="18"/>
        <v>0</v>
      </c>
    </row>
    <row r="169" spans="1:9" x14ac:dyDescent="0.2">
      <c r="A169" s="14"/>
      <c r="B169" s="119"/>
      <c r="C169" s="12"/>
      <c r="D169" s="62"/>
      <c r="E169" s="38"/>
      <c r="F169" s="38"/>
      <c r="G169" s="38"/>
      <c r="H169" s="38">
        <f t="shared" si="17"/>
        <v>0</v>
      </c>
      <c r="I169" s="38">
        <f t="shared" si="18"/>
        <v>0</v>
      </c>
    </row>
    <row r="170" spans="1:9" x14ac:dyDescent="0.2">
      <c r="A170" s="14"/>
      <c r="B170" s="119"/>
      <c r="C170" s="12"/>
      <c r="D170" s="62"/>
      <c r="E170" s="38"/>
      <c r="F170" s="38"/>
      <c r="G170" s="38"/>
      <c r="H170" s="38">
        <f t="shared" si="17"/>
        <v>0</v>
      </c>
      <c r="I170" s="38">
        <f t="shared" si="18"/>
        <v>0</v>
      </c>
    </row>
    <row r="171" spans="1:9" x14ac:dyDescent="0.2">
      <c r="A171" s="14"/>
      <c r="B171" s="119"/>
      <c r="C171" s="12"/>
      <c r="D171" s="62"/>
      <c r="E171" s="38"/>
      <c r="F171" s="38"/>
      <c r="G171" s="38"/>
      <c r="H171" s="38">
        <f t="shared" si="17"/>
        <v>0</v>
      </c>
      <c r="I171" s="38">
        <f t="shared" si="18"/>
        <v>0</v>
      </c>
    </row>
    <row r="172" spans="1:9" x14ac:dyDescent="0.2">
      <c r="A172" s="14"/>
      <c r="B172" s="119"/>
      <c r="C172" s="12"/>
      <c r="D172" s="62"/>
      <c r="E172" s="38"/>
      <c r="F172" s="38"/>
      <c r="G172" s="38"/>
      <c r="H172" s="38">
        <f t="shared" si="17"/>
        <v>0</v>
      </c>
      <c r="I172" s="38">
        <f t="shared" si="18"/>
        <v>0</v>
      </c>
    </row>
    <row r="173" spans="1:9" x14ac:dyDescent="0.2">
      <c r="A173" s="14"/>
      <c r="B173" s="119"/>
      <c r="C173" s="12"/>
      <c r="D173" s="62"/>
      <c r="E173" s="38"/>
      <c r="F173" s="38"/>
      <c r="G173" s="38"/>
      <c r="H173" s="38">
        <f t="shared" si="17"/>
        <v>0</v>
      </c>
      <c r="I173" s="38">
        <f t="shared" si="18"/>
        <v>0</v>
      </c>
    </row>
    <row r="174" spans="1:9" x14ac:dyDescent="0.2">
      <c r="A174" s="14"/>
      <c r="B174" s="119"/>
      <c r="C174" s="12"/>
      <c r="D174" s="38"/>
      <c r="E174" s="16"/>
      <c r="F174" s="38"/>
      <c r="G174" s="16"/>
      <c r="H174" s="38">
        <f t="shared" si="17"/>
        <v>0</v>
      </c>
      <c r="I174" s="38">
        <f t="shared" si="18"/>
        <v>0</v>
      </c>
    </row>
    <row r="175" spans="1:9" x14ac:dyDescent="0.2">
      <c r="A175" s="14"/>
      <c r="B175" s="119"/>
      <c r="C175" s="12"/>
      <c r="D175" s="53"/>
      <c r="E175" s="16"/>
      <c r="F175" s="16"/>
      <c r="G175" s="16"/>
      <c r="H175" s="38">
        <f t="shared" si="17"/>
        <v>0</v>
      </c>
      <c r="I175" s="38">
        <f t="shared" si="18"/>
        <v>0</v>
      </c>
    </row>
    <row r="176" spans="1:9" x14ac:dyDescent="0.2">
      <c r="A176" s="14"/>
      <c r="B176" s="119"/>
      <c r="C176" s="12"/>
      <c r="D176" s="39"/>
      <c r="E176" s="38"/>
      <c r="F176" s="16"/>
      <c r="G176" s="38"/>
      <c r="H176" s="38">
        <f t="shared" si="17"/>
        <v>0</v>
      </c>
      <c r="I176" s="38">
        <f t="shared" si="18"/>
        <v>0</v>
      </c>
    </row>
    <row r="177" spans="1:9" x14ac:dyDescent="0.2">
      <c r="A177" s="14"/>
      <c r="B177" s="119"/>
      <c r="C177" s="12"/>
      <c r="D177" s="53"/>
      <c r="E177" s="38"/>
      <c r="F177" s="16"/>
      <c r="G177" s="38"/>
      <c r="H177" s="38">
        <f t="shared" si="17"/>
        <v>0</v>
      </c>
      <c r="I177" s="38">
        <f t="shared" si="18"/>
        <v>0</v>
      </c>
    </row>
    <row r="178" spans="1:9" x14ac:dyDescent="0.2">
      <c r="A178" s="14"/>
      <c r="B178" s="119"/>
      <c r="C178" s="12"/>
      <c r="D178" s="38"/>
      <c r="E178" s="16"/>
      <c r="F178" s="38"/>
      <c r="G178" s="38"/>
      <c r="H178" s="38">
        <f t="shared" si="17"/>
        <v>0</v>
      </c>
      <c r="I178" s="38">
        <f t="shared" si="18"/>
        <v>0</v>
      </c>
    </row>
    <row r="179" spans="1:9" x14ac:dyDescent="0.2">
      <c r="A179" s="14"/>
      <c r="B179" s="119"/>
      <c r="C179" s="12"/>
      <c r="D179" s="38"/>
      <c r="E179" s="16"/>
      <c r="F179" s="38"/>
      <c r="G179" s="16"/>
      <c r="H179" s="38">
        <f t="shared" si="17"/>
        <v>0</v>
      </c>
      <c r="I179" s="38">
        <f t="shared" si="18"/>
        <v>0</v>
      </c>
    </row>
    <row r="180" spans="1:9" x14ac:dyDescent="0.2">
      <c r="A180" s="14"/>
      <c r="B180" s="119"/>
      <c r="C180" s="12"/>
      <c r="D180" s="38"/>
      <c r="E180" s="16"/>
      <c r="F180" s="38"/>
      <c r="G180" s="16"/>
      <c r="H180" s="38">
        <f t="shared" si="17"/>
        <v>0</v>
      </c>
      <c r="I180" s="38">
        <f t="shared" si="18"/>
        <v>0</v>
      </c>
    </row>
    <row r="181" spans="1:9" x14ac:dyDescent="0.2">
      <c r="A181" s="12"/>
      <c r="B181" s="119"/>
      <c r="C181" s="12"/>
      <c r="D181" s="53"/>
      <c r="E181" s="38"/>
      <c r="F181" s="16"/>
      <c r="G181" s="38"/>
      <c r="H181" s="38">
        <f t="shared" si="17"/>
        <v>0</v>
      </c>
      <c r="I181" s="38">
        <f t="shared" si="18"/>
        <v>0</v>
      </c>
    </row>
    <row r="182" spans="1:9" x14ac:dyDescent="0.2">
      <c r="A182" s="12"/>
      <c r="B182" s="119"/>
      <c r="C182" s="12"/>
      <c r="D182" s="14"/>
      <c r="E182" s="16"/>
      <c r="F182" s="16"/>
      <c r="G182" s="16"/>
      <c r="H182" s="38">
        <f t="shared" si="17"/>
        <v>0</v>
      </c>
      <c r="I182" s="38">
        <f t="shared" si="18"/>
        <v>0</v>
      </c>
    </row>
    <row r="183" spans="1:9" x14ac:dyDescent="0.2">
      <c r="A183" s="12"/>
      <c r="B183" s="119"/>
      <c r="C183" s="12"/>
      <c r="D183" s="14"/>
      <c r="E183" s="16"/>
      <c r="F183" s="16"/>
      <c r="G183" s="16"/>
      <c r="H183" s="38">
        <f t="shared" si="17"/>
        <v>0</v>
      </c>
      <c r="I183" s="38">
        <f t="shared" si="18"/>
        <v>0</v>
      </c>
    </row>
    <row r="184" spans="1:9" x14ac:dyDescent="0.2">
      <c r="A184" s="12"/>
      <c r="B184" s="119"/>
      <c r="C184" s="12"/>
      <c r="D184" s="14"/>
      <c r="E184" s="16"/>
      <c r="F184" s="16"/>
      <c r="G184" s="16"/>
      <c r="H184" s="38">
        <f t="shared" si="17"/>
        <v>0</v>
      </c>
      <c r="I184" s="38">
        <f t="shared" si="18"/>
        <v>0</v>
      </c>
    </row>
    <row r="185" spans="1:9" x14ac:dyDescent="0.2">
      <c r="A185" s="12"/>
      <c r="B185" s="119"/>
      <c r="C185" s="12"/>
      <c r="D185" s="53"/>
      <c r="E185" s="16"/>
      <c r="F185" s="16"/>
      <c r="G185" s="16"/>
      <c r="H185" s="38">
        <f t="shared" si="17"/>
        <v>0</v>
      </c>
      <c r="I185" s="38">
        <f t="shared" si="18"/>
        <v>0</v>
      </c>
    </row>
    <row r="186" spans="1:9" x14ac:dyDescent="0.2">
      <c r="A186" s="12"/>
      <c r="B186" s="119"/>
      <c r="C186" s="12"/>
      <c r="D186" s="62"/>
      <c r="E186" s="38"/>
      <c r="F186" s="38"/>
      <c r="G186" s="38"/>
      <c r="H186" s="38">
        <f t="shared" si="17"/>
        <v>0</v>
      </c>
      <c r="I186" s="38">
        <f t="shared" si="18"/>
        <v>0</v>
      </c>
    </row>
    <row r="187" spans="1:9" x14ac:dyDescent="0.2">
      <c r="A187" s="12"/>
      <c r="B187" s="119"/>
      <c r="C187" s="12"/>
      <c r="D187" s="62"/>
      <c r="E187" s="38"/>
      <c r="F187" s="38"/>
      <c r="G187" s="38"/>
      <c r="H187" s="38">
        <f t="shared" si="17"/>
        <v>0</v>
      </c>
      <c r="I187" s="38">
        <f t="shared" si="18"/>
        <v>0</v>
      </c>
    </row>
    <row r="188" spans="1:9" x14ac:dyDescent="0.2">
      <c r="A188" s="12"/>
      <c r="B188" s="119"/>
      <c r="C188" s="12"/>
      <c r="D188" s="38"/>
      <c r="E188" s="38"/>
      <c r="F188" s="38"/>
      <c r="G188" s="38"/>
      <c r="H188" s="38">
        <f t="shared" si="17"/>
        <v>0</v>
      </c>
      <c r="I188" s="38">
        <f t="shared" si="18"/>
        <v>0</v>
      </c>
    </row>
    <row r="189" spans="1:9" x14ac:dyDescent="0.2">
      <c r="A189" s="12"/>
      <c r="B189" s="119"/>
      <c r="C189" s="12"/>
      <c r="D189" s="39"/>
      <c r="E189" s="38"/>
      <c r="F189" s="16"/>
      <c r="G189" s="38"/>
      <c r="H189" s="38">
        <f t="shared" si="17"/>
        <v>0</v>
      </c>
      <c r="I189" s="38">
        <f t="shared" si="18"/>
        <v>0</v>
      </c>
    </row>
    <row r="190" spans="1:9" x14ac:dyDescent="0.2">
      <c r="A190" s="12"/>
      <c r="B190" s="119"/>
      <c r="C190" s="12"/>
      <c r="D190" s="53"/>
      <c r="E190" s="11"/>
      <c r="F190" s="16"/>
      <c r="G190" s="11"/>
      <c r="H190" s="38">
        <f t="shared" si="17"/>
        <v>0</v>
      </c>
      <c r="I190" s="38">
        <f t="shared" si="18"/>
        <v>0</v>
      </c>
    </row>
    <row r="191" spans="1:9" x14ac:dyDescent="0.2">
      <c r="A191" s="12"/>
      <c r="B191" s="119"/>
      <c r="C191" s="12"/>
      <c r="D191" s="14"/>
      <c r="E191" s="16"/>
      <c r="F191" s="16"/>
      <c r="G191" s="16"/>
      <c r="H191" s="38">
        <f t="shared" si="17"/>
        <v>0</v>
      </c>
      <c r="I191" s="38">
        <f t="shared" si="18"/>
        <v>0</v>
      </c>
    </row>
    <row r="192" spans="1:9" x14ac:dyDescent="0.2">
      <c r="A192" s="12"/>
      <c r="B192" s="119"/>
      <c r="C192" s="12"/>
      <c r="D192" s="14"/>
      <c r="E192" s="16"/>
      <c r="F192" s="16"/>
      <c r="G192" s="16"/>
      <c r="H192" s="38">
        <f t="shared" si="17"/>
        <v>0</v>
      </c>
      <c r="I192" s="38">
        <f t="shared" si="18"/>
        <v>0</v>
      </c>
    </row>
    <row r="193" spans="1:9" x14ac:dyDescent="0.2">
      <c r="A193" s="12"/>
      <c r="B193" s="119"/>
      <c r="C193" s="12"/>
      <c r="D193" s="14"/>
      <c r="E193" s="16"/>
      <c r="F193" s="128"/>
      <c r="G193" s="16"/>
      <c r="H193" s="38">
        <f t="shared" si="17"/>
        <v>0</v>
      </c>
      <c r="I193" s="38">
        <f t="shared" si="18"/>
        <v>0</v>
      </c>
    </row>
    <row r="194" spans="1:9" x14ac:dyDescent="0.2">
      <c r="A194" s="12"/>
      <c r="B194" s="119"/>
      <c r="C194" s="12"/>
      <c r="D194" s="53"/>
      <c r="E194" s="38"/>
      <c r="F194" s="16"/>
      <c r="G194" s="38"/>
      <c r="H194" s="38">
        <f t="shared" si="17"/>
        <v>0</v>
      </c>
      <c r="I194" s="38">
        <f t="shared" si="18"/>
        <v>0</v>
      </c>
    </row>
    <row r="195" spans="1:9" x14ac:dyDescent="0.2">
      <c r="A195" s="12"/>
      <c r="B195" s="119"/>
      <c r="C195" s="12"/>
      <c r="D195" s="53"/>
      <c r="E195" s="38"/>
      <c r="F195" s="16"/>
      <c r="G195" s="38"/>
      <c r="H195" s="38">
        <f t="shared" si="17"/>
        <v>0</v>
      </c>
      <c r="I195" s="38">
        <f t="shared" si="18"/>
        <v>0</v>
      </c>
    </row>
    <row r="196" spans="1:9" x14ac:dyDescent="0.2">
      <c r="A196" s="12"/>
      <c r="B196" s="119"/>
      <c r="C196" s="12"/>
      <c r="D196" s="62"/>
      <c r="E196" s="38"/>
      <c r="F196" s="38"/>
      <c r="G196" s="38"/>
      <c r="H196" s="38">
        <f t="shared" ref="H196:H260" si="23">F196*2%</f>
        <v>0</v>
      </c>
      <c r="I196" s="38">
        <f t="shared" ref="I196:I260" si="24">E196-H196</f>
        <v>0</v>
      </c>
    </row>
    <row r="197" spans="1:9" x14ac:dyDescent="0.2">
      <c r="A197" s="12"/>
      <c r="B197" s="119"/>
      <c r="C197" s="12"/>
      <c r="D197" s="62"/>
      <c r="E197" s="38"/>
      <c r="F197" s="38"/>
      <c r="G197" s="38"/>
      <c r="H197" s="38">
        <f t="shared" si="23"/>
        <v>0</v>
      </c>
      <c r="I197" s="38">
        <f t="shared" si="24"/>
        <v>0</v>
      </c>
    </row>
    <row r="198" spans="1:9" x14ac:dyDescent="0.2">
      <c r="A198" s="12"/>
      <c r="B198" s="119"/>
      <c r="C198" s="12"/>
      <c r="D198" s="62"/>
      <c r="E198" s="38"/>
      <c r="F198" s="38"/>
      <c r="G198" s="38"/>
      <c r="H198" s="38">
        <f t="shared" si="23"/>
        <v>0</v>
      </c>
      <c r="I198" s="38">
        <f t="shared" si="24"/>
        <v>0</v>
      </c>
    </row>
    <row r="199" spans="1:9" x14ac:dyDescent="0.2">
      <c r="A199" s="12"/>
      <c r="B199" s="119"/>
      <c r="C199" s="12"/>
      <c r="D199" s="14"/>
      <c r="E199" s="16"/>
      <c r="F199" s="16"/>
      <c r="G199" s="16"/>
      <c r="H199" s="38">
        <f t="shared" si="23"/>
        <v>0</v>
      </c>
      <c r="I199" s="38">
        <f t="shared" si="24"/>
        <v>0</v>
      </c>
    </row>
    <row r="200" spans="1:9" x14ac:dyDescent="0.2">
      <c r="A200" s="12"/>
      <c r="B200" s="119"/>
      <c r="C200" s="12"/>
      <c r="D200" s="14"/>
      <c r="E200" s="16"/>
      <c r="F200" s="130"/>
      <c r="G200" s="16"/>
      <c r="H200" s="38">
        <f t="shared" si="23"/>
        <v>0</v>
      </c>
      <c r="I200" s="38">
        <f t="shared" si="24"/>
        <v>0</v>
      </c>
    </row>
    <row r="201" spans="1:9" x14ac:dyDescent="0.2">
      <c r="A201" s="12"/>
      <c r="B201" s="119"/>
      <c r="C201" s="12"/>
      <c r="D201" s="131"/>
      <c r="E201" s="38"/>
      <c r="F201" s="132"/>
      <c r="G201" s="38"/>
      <c r="H201" s="38">
        <f t="shared" si="23"/>
        <v>0</v>
      </c>
      <c r="I201" s="38">
        <f t="shared" si="24"/>
        <v>0</v>
      </c>
    </row>
    <row r="202" spans="1:9" x14ac:dyDescent="0.2">
      <c r="A202" s="12"/>
      <c r="B202" s="119"/>
      <c r="C202" s="12"/>
      <c r="D202" s="38"/>
      <c r="E202" s="16"/>
      <c r="F202" s="38"/>
      <c r="G202" s="38"/>
      <c r="H202" s="38">
        <f t="shared" si="23"/>
        <v>0</v>
      </c>
      <c r="I202" s="38">
        <f t="shared" si="24"/>
        <v>0</v>
      </c>
    </row>
    <row r="203" spans="1:9" x14ac:dyDescent="0.2">
      <c r="A203" s="12"/>
      <c r="B203" s="119"/>
      <c r="C203" s="12"/>
      <c r="D203" s="53"/>
      <c r="E203" s="11"/>
      <c r="F203" s="16"/>
      <c r="G203" s="11"/>
      <c r="H203" s="38">
        <f t="shared" si="23"/>
        <v>0</v>
      </c>
      <c r="I203" s="38">
        <f t="shared" si="24"/>
        <v>0</v>
      </c>
    </row>
    <row r="204" spans="1:9" x14ac:dyDescent="0.2">
      <c r="A204" s="14"/>
      <c r="B204" s="119"/>
      <c r="C204" s="12"/>
      <c r="D204" s="14"/>
      <c r="E204" s="16"/>
      <c r="F204" s="16"/>
      <c r="G204" s="16"/>
      <c r="H204" s="38">
        <f t="shared" si="23"/>
        <v>0</v>
      </c>
      <c r="I204" s="38">
        <f t="shared" si="24"/>
        <v>0</v>
      </c>
    </row>
    <row r="205" spans="1:9" x14ac:dyDescent="0.2">
      <c r="A205" s="14"/>
      <c r="B205" s="119"/>
      <c r="C205" s="12"/>
      <c r="D205" s="14"/>
      <c r="E205" s="16"/>
      <c r="F205" s="16"/>
      <c r="G205" s="16"/>
      <c r="H205" s="38">
        <f t="shared" si="23"/>
        <v>0</v>
      </c>
      <c r="I205" s="38">
        <f t="shared" si="24"/>
        <v>0</v>
      </c>
    </row>
    <row r="206" spans="1:9" x14ac:dyDescent="0.2">
      <c r="A206" s="14"/>
      <c r="B206" s="119"/>
      <c r="C206" s="12"/>
      <c r="D206" s="14"/>
      <c r="E206" s="16"/>
      <c r="F206" s="16"/>
      <c r="G206" s="16"/>
      <c r="H206" s="38">
        <f t="shared" si="23"/>
        <v>0</v>
      </c>
      <c r="I206" s="38">
        <f t="shared" si="24"/>
        <v>0</v>
      </c>
    </row>
    <row r="207" spans="1:9" x14ac:dyDescent="0.2">
      <c r="A207" s="14"/>
      <c r="B207" s="119"/>
      <c r="C207" s="12"/>
      <c r="D207" s="14"/>
      <c r="E207" s="16"/>
      <c r="F207" s="16"/>
      <c r="G207" s="16"/>
      <c r="H207" s="38">
        <f t="shared" si="23"/>
        <v>0</v>
      </c>
      <c r="I207" s="38">
        <f t="shared" si="24"/>
        <v>0</v>
      </c>
    </row>
    <row r="208" spans="1:9" x14ac:dyDescent="0.2">
      <c r="A208" s="14"/>
      <c r="B208" s="119"/>
      <c r="C208" s="12"/>
      <c r="D208" s="14"/>
      <c r="E208" s="16"/>
      <c r="F208" s="16"/>
      <c r="G208" s="16"/>
      <c r="H208" s="38">
        <f t="shared" si="23"/>
        <v>0</v>
      </c>
      <c r="I208" s="38">
        <f t="shared" si="24"/>
        <v>0</v>
      </c>
    </row>
    <row r="209" spans="1:9" x14ac:dyDescent="0.2">
      <c r="A209" s="14"/>
      <c r="B209" s="119"/>
      <c r="C209" s="12"/>
      <c r="D209" s="14"/>
      <c r="E209" s="16"/>
      <c r="F209" s="16"/>
      <c r="G209" s="16"/>
      <c r="H209" s="38">
        <f t="shared" si="23"/>
        <v>0</v>
      </c>
      <c r="I209" s="38">
        <f t="shared" si="24"/>
        <v>0</v>
      </c>
    </row>
    <row r="210" spans="1:9" x14ac:dyDescent="0.2">
      <c r="A210" s="14"/>
      <c r="B210" s="119"/>
      <c r="C210" s="12"/>
      <c r="D210" s="14"/>
      <c r="E210" s="16"/>
      <c r="F210" s="16"/>
      <c r="G210" s="16"/>
      <c r="H210" s="38">
        <f t="shared" si="23"/>
        <v>0</v>
      </c>
      <c r="I210" s="38">
        <f t="shared" si="24"/>
        <v>0</v>
      </c>
    </row>
    <row r="211" spans="1:9" x14ac:dyDescent="0.2">
      <c r="A211" s="14"/>
      <c r="B211" s="119"/>
      <c r="C211" s="12"/>
      <c r="D211" s="14"/>
      <c r="E211" s="16"/>
      <c r="F211" s="16"/>
      <c r="G211" s="16"/>
      <c r="H211" s="38">
        <f t="shared" si="23"/>
        <v>0</v>
      </c>
      <c r="I211" s="38">
        <f t="shared" si="24"/>
        <v>0</v>
      </c>
    </row>
    <row r="212" spans="1:9" x14ac:dyDescent="0.2">
      <c r="A212" s="12"/>
      <c r="B212" s="119"/>
      <c r="C212" s="12"/>
      <c r="D212" s="62"/>
      <c r="E212" s="38"/>
      <c r="F212" s="38"/>
      <c r="G212" s="38"/>
      <c r="H212" s="38">
        <f t="shared" si="23"/>
        <v>0</v>
      </c>
      <c r="I212" s="38">
        <f t="shared" si="24"/>
        <v>0</v>
      </c>
    </row>
    <row r="213" spans="1:9" x14ac:dyDescent="0.2">
      <c r="A213" s="12"/>
      <c r="B213" s="119"/>
      <c r="C213" s="12"/>
      <c r="D213" s="69"/>
      <c r="E213" s="38"/>
      <c r="F213" s="16"/>
      <c r="G213" s="38"/>
      <c r="H213" s="38">
        <f t="shared" si="23"/>
        <v>0</v>
      </c>
      <c r="I213" s="38">
        <f t="shared" si="24"/>
        <v>0</v>
      </c>
    </row>
    <row r="214" spans="1:9" x14ac:dyDescent="0.2">
      <c r="A214" s="12"/>
      <c r="B214" s="119"/>
      <c r="C214" s="12"/>
      <c r="D214" s="12"/>
      <c r="E214" s="16"/>
      <c r="F214" s="38"/>
      <c r="G214" s="16"/>
      <c r="H214" s="38">
        <f t="shared" si="23"/>
        <v>0</v>
      </c>
      <c r="I214" s="38">
        <f t="shared" si="24"/>
        <v>0</v>
      </c>
    </row>
    <row r="215" spans="1:9" x14ac:dyDescent="0.2">
      <c r="A215" s="12"/>
      <c r="B215" s="119"/>
      <c r="C215" s="12"/>
      <c r="D215" s="12"/>
      <c r="E215" s="16"/>
      <c r="F215" s="38"/>
      <c r="G215" s="16"/>
      <c r="H215" s="38">
        <f t="shared" si="23"/>
        <v>0</v>
      </c>
      <c r="I215" s="38">
        <f t="shared" si="24"/>
        <v>0</v>
      </c>
    </row>
    <row r="216" spans="1:9" x14ac:dyDescent="0.2">
      <c r="A216" s="12"/>
      <c r="B216" s="119"/>
      <c r="C216" s="12"/>
      <c r="D216" s="12"/>
      <c r="E216" s="16"/>
      <c r="F216" s="38"/>
      <c r="G216" s="16"/>
      <c r="H216" s="38">
        <f t="shared" si="23"/>
        <v>0</v>
      </c>
      <c r="I216" s="38">
        <f t="shared" si="24"/>
        <v>0</v>
      </c>
    </row>
    <row r="217" spans="1:9" x14ac:dyDescent="0.2">
      <c r="A217" s="12"/>
      <c r="B217" s="119"/>
      <c r="C217" s="12"/>
      <c r="D217" s="12"/>
      <c r="E217" s="16"/>
      <c r="F217" s="38"/>
      <c r="G217" s="16"/>
      <c r="H217" s="38">
        <f t="shared" si="23"/>
        <v>0</v>
      </c>
      <c r="I217" s="38">
        <f t="shared" si="24"/>
        <v>0</v>
      </c>
    </row>
    <row r="218" spans="1:9" x14ac:dyDescent="0.2">
      <c r="A218" s="12"/>
      <c r="B218" s="119"/>
      <c r="C218" s="12"/>
      <c r="D218" s="12"/>
      <c r="E218" s="16"/>
      <c r="F218" s="38"/>
      <c r="G218" s="16"/>
      <c r="H218" s="38">
        <f t="shared" si="23"/>
        <v>0</v>
      </c>
      <c r="I218" s="38">
        <f t="shared" si="24"/>
        <v>0</v>
      </c>
    </row>
    <row r="219" spans="1:9" x14ac:dyDescent="0.2">
      <c r="A219" s="12"/>
      <c r="B219" s="119"/>
      <c r="C219" s="12"/>
      <c r="D219" s="12"/>
      <c r="E219" s="16"/>
      <c r="F219" s="38"/>
      <c r="G219" s="16"/>
      <c r="H219" s="38">
        <f t="shared" si="23"/>
        <v>0</v>
      </c>
      <c r="I219" s="38">
        <f t="shared" si="24"/>
        <v>0</v>
      </c>
    </row>
    <row r="220" spans="1:9" x14ac:dyDescent="0.2">
      <c r="A220" s="12"/>
      <c r="B220" s="119"/>
      <c r="C220" s="12"/>
      <c r="D220" s="12"/>
      <c r="E220" s="16"/>
      <c r="F220" s="38"/>
      <c r="G220" s="16"/>
      <c r="H220" s="38">
        <f t="shared" si="23"/>
        <v>0</v>
      </c>
      <c r="I220" s="38">
        <f t="shared" si="24"/>
        <v>0</v>
      </c>
    </row>
    <row r="221" spans="1:9" x14ac:dyDescent="0.2">
      <c r="A221" s="12"/>
      <c r="B221" s="119"/>
      <c r="C221" s="12"/>
      <c r="D221" s="62"/>
      <c r="E221" s="38"/>
      <c r="F221" s="38"/>
      <c r="G221" s="38"/>
      <c r="H221" s="38">
        <f t="shared" si="23"/>
        <v>0</v>
      </c>
      <c r="I221" s="38">
        <f t="shared" si="24"/>
        <v>0</v>
      </c>
    </row>
    <row r="222" spans="1:9" x14ac:dyDescent="0.2">
      <c r="A222" s="12"/>
      <c r="B222" s="119"/>
      <c r="C222" s="12"/>
      <c r="D222" s="16"/>
      <c r="E222" s="38"/>
      <c r="F222" s="16"/>
      <c r="G222" s="38"/>
      <c r="H222" s="38">
        <f t="shared" si="23"/>
        <v>0</v>
      </c>
      <c r="I222" s="38">
        <f t="shared" si="24"/>
        <v>0</v>
      </c>
    </row>
    <row r="223" spans="1:9" x14ac:dyDescent="0.2">
      <c r="A223" s="12"/>
      <c r="B223" s="119"/>
      <c r="C223" s="12"/>
      <c r="D223" s="14"/>
      <c r="E223" s="16"/>
      <c r="F223" s="16"/>
      <c r="G223" s="16"/>
      <c r="H223" s="38">
        <f t="shared" si="23"/>
        <v>0</v>
      </c>
      <c r="I223" s="38">
        <f t="shared" si="24"/>
        <v>0</v>
      </c>
    </row>
    <row r="224" spans="1:9" x14ac:dyDescent="0.2">
      <c r="A224" s="12"/>
      <c r="B224" s="119"/>
      <c r="C224" s="12"/>
      <c r="D224" s="53"/>
      <c r="E224" s="16"/>
      <c r="F224" s="16"/>
      <c r="G224" s="16"/>
      <c r="H224" s="38">
        <f t="shared" si="23"/>
        <v>0</v>
      </c>
      <c r="I224" s="38">
        <f t="shared" si="24"/>
        <v>0</v>
      </c>
    </row>
    <row r="225" spans="1:9" x14ac:dyDescent="0.2">
      <c r="A225" s="12"/>
      <c r="B225" s="119"/>
      <c r="C225" s="12"/>
      <c r="D225" s="16"/>
      <c r="E225" s="38"/>
      <c r="F225" s="16"/>
      <c r="G225" s="38"/>
      <c r="H225" s="38">
        <f t="shared" si="23"/>
        <v>0</v>
      </c>
      <c r="I225" s="38">
        <f t="shared" si="24"/>
        <v>0</v>
      </c>
    </row>
    <row r="226" spans="1:9" x14ac:dyDescent="0.2">
      <c r="A226" s="12"/>
      <c r="B226" s="119"/>
      <c r="C226" s="12"/>
      <c r="D226" s="38"/>
      <c r="E226" s="38"/>
      <c r="F226" s="38"/>
      <c r="G226" s="38"/>
      <c r="H226" s="38">
        <f t="shared" si="23"/>
        <v>0</v>
      </c>
      <c r="I226" s="38">
        <f t="shared" si="24"/>
        <v>0</v>
      </c>
    </row>
    <row r="227" spans="1:9" x14ac:dyDescent="0.2">
      <c r="A227" s="12"/>
      <c r="B227" s="119"/>
      <c r="C227" s="12"/>
      <c r="D227" s="53"/>
      <c r="E227" s="38"/>
      <c r="F227" s="16"/>
      <c r="G227" s="38"/>
      <c r="H227" s="38">
        <f t="shared" si="23"/>
        <v>0</v>
      </c>
      <c r="I227" s="38">
        <f t="shared" si="24"/>
        <v>0</v>
      </c>
    </row>
    <row r="228" spans="1:9" x14ac:dyDescent="0.2">
      <c r="A228" s="12"/>
      <c r="B228" s="119"/>
      <c r="C228" s="12"/>
      <c r="D228" s="38"/>
      <c r="E228" s="16"/>
      <c r="F228" s="38"/>
      <c r="G228" s="16"/>
      <c r="H228" s="38">
        <f t="shared" si="23"/>
        <v>0</v>
      </c>
      <c r="I228" s="38">
        <f t="shared" si="24"/>
        <v>0</v>
      </c>
    </row>
    <row r="229" spans="1:9" x14ac:dyDescent="0.2">
      <c r="A229" s="12"/>
      <c r="B229" s="119"/>
      <c r="C229" s="12"/>
      <c r="D229" s="38"/>
      <c r="E229" s="16"/>
      <c r="F229" s="38"/>
      <c r="G229" s="16"/>
      <c r="H229" s="38">
        <f t="shared" si="23"/>
        <v>0</v>
      </c>
      <c r="I229" s="38">
        <f t="shared" si="24"/>
        <v>0</v>
      </c>
    </row>
    <row r="230" spans="1:9" x14ac:dyDescent="0.2">
      <c r="A230" s="12"/>
      <c r="B230" s="119"/>
      <c r="C230" s="12"/>
      <c r="D230" s="69"/>
      <c r="E230" s="38"/>
      <c r="F230" s="16"/>
      <c r="G230" s="38"/>
      <c r="H230" s="38">
        <f t="shared" si="23"/>
        <v>0</v>
      </c>
      <c r="I230" s="38">
        <f t="shared" si="24"/>
        <v>0</v>
      </c>
    </row>
    <row r="231" spans="1:9" x14ac:dyDescent="0.2">
      <c r="A231" s="39"/>
      <c r="B231" s="119"/>
      <c r="C231" s="12"/>
      <c r="D231" s="12"/>
      <c r="E231" s="16"/>
      <c r="F231" s="38"/>
      <c r="G231" s="16"/>
      <c r="H231" s="38">
        <f t="shared" si="23"/>
        <v>0</v>
      </c>
      <c r="I231" s="38">
        <f t="shared" si="24"/>
        <v>0</v>
      </c>
    </row>
    <row r="232" spans="1:9" x14ac:dyDescent="0.2">
      <c r="A232" s="39"/>
      <c r="B232" s="119"/>
      <c r="C232" s="12"/>
      <c r="D232" s="12"/>
      <c r="E232" s="16"/>
      <c r="F232" s="38"/>
      <c r="G232" s="16"/>
      <c r="H232" s="38">
        <f t="shared" si="23"/>
        <v>0</v>
      </c>
      <c r="I232" s="38">
        <f t="shared" si="24"/>
        <v>0</v>
      </c>
    </row>
    <row r="233" spans="1:9" x14ac:dyDescent="0.2">
      <c r="A233" s="39"/>
      <c r="B233" s="119"/>
      <c r="C233" s="12"/>
      <c r="D233" s="12"/>
      <c r="E233" s="16"/>
      <c r="F233" s="38"/>
      <c r="G233" s="16"/>
      <c r="H233" s="38">
        <f t="shared" si="23"/>
        <v>0</v>
      </c>
      <c r="I233" s="38">
        <f t="shared" si="24"/>
        <v>0</v>
      </c>
    </row>
    <row r="234" spans="1:9" x14ac:dyDescent="0.2">
      <c r="A234" s="14"/>
      <c r="B234" s="119"/>
      <c r="C234" s="12"/>
      <c r="D234" s="14"/>
      <c r="E234" s="16"/>
      <c r="F234" s="16"/>
      <c r="G234" s="16"/>
      <c r="H234" s="38">
        <f t="shared" si="23"/>
        <v>0</v>
      </c>
      <c r="I234" s="38">
        <f t="shared" si="24"/>
        <v>0</v>
      </c>
    </row>
    <row r="235" spans="1:9" x14ac:dyDescent="0.2">
      <c r="A235" s="14"/>
      <c r="B235" s="119"/>
      <c r="C235" s="12"/>
      <c r="D235" s="14"/>
      <c r="E235" s="16"/>
      <c r="F235" s="16"/>
      <c r="G235" s="16"/>
      <c r="H235" s="38">
        <f t="shared" si="23"/>
        <v>0</v>
      </c>
      <c r="I235" s="38">
        <f t="shared" si="24"/>
        <v>0</v>
      </c>
    </row>
    <row r="236" spans="1:9" x14ac:dyDescent="0.2">
      <c r="A236" s="14"/>
      <c r="B236" s="119"/>
      <c r="C236" s="12"/>
      <c r="D236" s="14"/>
      <c r="E236" s="16"/>
      <c r="F236" s="16"/>
      <c r="G236" s="16"/>
      <c r="H236" s="38">
        <f t="shared" si="23"/>
        <v>0</v>
      </c>
      <c r="I236" s="38">
        <f t="shared" si="24"/>
        <v>0</v>
      </c>
    </row>
    <row r="237" spans="1:9" x14ac:dyDescent="0.2">
      <c r="A237" s="14"/>
      <c r="B237" s="119"/>
      <c r="C237" s="12"/>
      <c r="D237" s="14"/>
      <c r="E237" s="16"/>
      <c r="F237" s="16"/>
      <c r="G237" s="16"/>
      <c r="H237" s="38">
        <f t="shared" si="23"/>
        <v>0</v>
      </c>
      <c r="I237" s="38">
        <f t="shared" si="24"/>
        <v>0</v>
      </c>
    </row>
    <row r="238" spans="1:9" x14ac:dyDescent="0.2">
      <c r="A238" s="14"/>
      <c r="B238" s="119"/>
      <c r="C238" s="12"/>
      <c r="D238" s="14"/>
      <c r="E238" s="16"/>
      <c r="F238" s="16"/>
      <c r="G238" s="16"/>
      <c r="H238" s="38">
        <f t="shared" si="23"/>
        <v>0</v>
      </c>
      <c r="I238" s="38">
        <f t="shared" si="24"/>
        <v>0</v>
      </c>
    </row>
    <row r="239" spans="1:9" x14ac:dyDescent="0.2">
      <c r="A239" s="10"/>
      <c r="B239" s="119"/>
      <c r="C239" s="12"/>
      <c r="D239" s="53"/>
      <c r="E239" s="16"/>
      <c r="F239" s="16"/>
      <c r="G239" s="16"/>
      <c r="H239" s="38">
        <f t="shared" si="23"/>
        <v>0</v>
      </c>
      <c r="I239" s="38">
        <f t="shared" si="24"/>
        <v>0</v>
      </c>
    </row>
    <row r="240" spans="1:9" x14ac:dyDescent="0.2">
      <c r="A240" s="10"/>
      <c r="B240" s="119"/>
      <c r="C240" s="12"/>
      <c r="D240" s="14"/>
      <c r="E240" s="16"/>
      <c r="F240" s="16"/>
      <c r="G240" s="16"/>
      <c r="H240" s="38">
        <f t="shared" si="23"/>
        <v>0</v>
      </c>
      <c r="I240" s="38">
        <f t="shared" si="24"/>
        <v>0</v>
      </c>
    </row>
    <row r="241" spans="1:9" x14ac:dyDescent="0.2">
      <c r="A241" s="10"/>
      <c r="B241" s="119"/>
      <c r="C241" s="12"/>
      <c r="D241" s="14"/>
      <c r="E241" s="16"/>
      <c r="F241" s="16"/>
      <c r="G241" s="16"/>
      <c r="H241" s="38">
        <f t="shared" si="23"/>
        <v>0</v>
      </c>
      <c r="I241" s="38">
        <f t="shared" si="24"/>
        <v>0</v>
      </c>
    </row>
    <row r="242" spans="1:9" x14ac:dyDescent="0.2">
      <c r="A242" s="10"/>
      <c r="B242" s="119"/>
      <c r="C242" s="12"/>
      <c r="D242" s="14"/>
      <c r="E242" s="16"/>
      <c r="F242" s="16"/>
      <c r="G242" s="16"/>
      <c r="H242" s="38">
        <f t="shared" si="23"/>
        <v>0</v>
      </c>
      <c r="I242" s="38">
        <f t="shared" si="24"/>
        <v>0</v>
      </c>
    </row>
    <row r="243" spans="1:9" x14ac:dyDescent="0.2">
      <c r="A243" s="10"/>
      <c r="B243" s="119"/>
      <c r="C243" s="12"/>
      <c r="D243" s="14"/>
      <c r="E243" s="16"/>
      <c r="F243" s="16"/>
      <c r="G243" s="16"/>
      <c r="H243" s="38">
        <f t="shared" si="23"/>
        <v>0</v>
      </c>
      <c r="I243" s="38">
        <f t="shared" si="24"/>
        <v>0</v>
      </c>
    </row>
    <row r="244" spans="1:9" x14ac:dyDescent="0.2">
      <c r="A244" s="12"/>
      <c r="B244" s="119"/>
      <c r="C244" s="12"/>
      <c r="D244" s="53"/>
      <c r="E244" s="11"/>
      <c r="F244" s="16"/>
      <c r="G244" s="11"/>
      <c r="H244" s="38">
        <f t="shared" si="23"/>
        <v>0</v>
      </c>
      <c r="I244" s="38">
        <f t="shared" si="24"/>
        <v>0</v>
      </c>
    </row>
    <row r="245" spans="1:9" x14ac:dyDescent="0.2">
      <c r="A245" s="12"/>
      <c r="B245" s="119"/>
      <c r="C245" s="12"/>
      <c r="D245" s="38"/>
      <c r="E245" s="38"/>
      <c r="F245" s="38"/>
      <c r="G245" s="38"/>
      <c r="H245" s="38">
        <f t="shared" si="23"/>
        <v>0</v>
      </c>
      <c r="I245" s="38">
        <f t="shared" si="24"/>
        <v>0</v>
      </c>
    </row>
    <row r="246" spans="1:9" x14ac:dyDescent="0.2">
      <c r="A246" s="12"/>
      <c r="B246" s="119"/>
      <c r="C246" s="12"/>
      <c r="D246" s="69"/>
      <c r="E246" s="16"/>
      <c r="F246" s="70"/>
      <c r="G246" s="38"/>
      <c r="H246" s="38">
        <f t="shared" si="23"/>
        <v>0</v>
      </c>
      <c r="I246" s="38">
        <f t="shared" si="24"/>
        <v>0</v>
      </c>
    </row>
    <row r="247" spans="1:9" x14ac:dyDescent="0.2">
      <c r="A247" s="12"/>
      <c r="B247" s="119"/>
      <c r="C247" s="12"/>
      <c r="D247" s="53"/>
      <c r="E247" s="38"/>
      <c r="F247" s="16"/>
      <c r="G247" s="38"/>
      <c r="H247" s="38">
        <f t="shared" si="23"/>
        <v>0</v>
      </c>
      <c r="I247" s="38">
        <f t="shared" si="24"/>
        <v>0</v>
      </c>
    </row>
    <row r="248" spans="1:9" x14ac:dyDescent="0.2">
      <c r="A248" s="12"/>
      <c r="B248" s="119"/>
      <c r="C248" s="12"/>
      <c r="D248" s="69"/>
      <c r="E248" s="38"/>
      <c r="F248" s="16"/>
      <c r="G248" s="38"/>
      <c r="H248" s="38">
        <f t="shared" si="23"/>
        <v>0</v>
      </c>
      <c r="I248" s="38">
        <f t="shared" si="24"/>
        <v>0</v>
      </c>
    </row>
    <row r="249" spans="1:9" x14ac:dyDescent="0.2">
      <c r="A249" s="12"/>
      <c r="B249" s="119"/>
      <c r="C249" s="12"/>
      <c r="D249" s="62"/>
      <c r="E249" s="38"/>
      <c r="F249" s="38"/>
      <c r="G249" s="38"/>
      <c r="H249" s="38">
        <f t="shared" si="23"/>
        <v>0</v>
      </c>
      <c r="I249" s="38">
        <f t="shared" si="24"/>
        <v>0</v>
      </c>
    </row>
    <row r="250" spans="1:9" x14ac:dyDescent="0.2">
      <c r="A250" s="12"/>
      <c r="B250" s="119"/>
      <c r="C250" s="12"/>
      <c r="D250" s="62"/>
      <c r="E250" s="38"/>
      <c r="F250" s="38"/>
      <c r="G250" s="38"/>
      <c r="H250" s="38">
        <f t="shared" si="23"/>
        <v>0</v>
      </c>
      <c r="I250" s="38">
        <f t="shared" si="24"/>
        <v>0</v>
      </c>
    </row>
    <row r="251" spans="1:9" x14ac:dyDescent="0.2">
      <c r="A251" s="12"/>
      <c r="B251" s="119"/>
      <c r="C251" s="12"/>
      <c r="D251" s="62"/>
      <c r="E251" s="38"/>
      <c r="F251" s="38"/>
      <c r="G251" s="38"/>
      <c r="H251" s="38">
        <f t="shared" si="23"/>
        <v>0</v>
      </c>
      <c r="I251" s="38">
        <f t="shared" si="24"/>
        <v>0</v>
      </c>
    </row>
    <row r="252" spans="1:9" x14ac:dyDescent="0.2">
      <c r="A252" s="12"/>
      <c r="B252" s="119"/>
      <c r="C252" s="12"/>
      <c r="D252" s="62"/>
      <c r="E252" s="38"/>
      <c r="F252" s="38"/>
      <c r="G252" s="38"/>
      <c r="H252" s="38">
        <f t="shared" si="23"/>
        <v>0</v>
      </c>
      <c r="I252" s="38">
        <f t="shared" si="24"/>
        <v>0</v>
      </c>
    </row>
    <row r="253" spans="1:9" x14ac:dyDescent="0.2">
      <c r="A253" s="12"/>
      <c r="B253" s="119"/>
      <c r="C253" s="12"/>
      <c r="D253" s="12"/>
      <c r="E253" s="16"/>
      <c r="F253" s="38"/>
      <c r="G253" s="16"/>
      <c r="H253" s="38">
        <f t="shared" si="23"/>
        <v>0</v>
      </c>
      <c r="I253" s="38">
        <f t="shared" si="24"/>
        <v>0</v>
      </c>
    </row>
    <row r="254" spans="1:9" x14ac:dyDescent="0.2">
      <c r="A254" s="12"/>
      <c r="B254" s="119"/>
      <c r="C254" s="12"/>
      <c r="D254" s="12"/>
      <c r="E254" s="16"/>
      <c r="F254" s="38"/>
      <c r="G254" s="16"/>
      <c r="H254" s="38">
        <f t="shared" si="23"/>
        <v>0</v>
      </c>
      <c r="I254" s="38">
        <f t="shared" si="24"/>
        <v>0</v>
      </c>
    </row>
    <row r="255" spans="1:9" x14ac:dyDescent="0.2">
      <c r="A255" s="12"/>
      <c r="B255" s="119"/>
      <c r="C255" s="12"/>
      <c r="D255" s="53"/>
      <c r="E255" s="38"/>
      <c r="F255" s="16"/>
      <c r="G255" s="38"/>
      <c r="H255" s="38">
        <f t="shared" si="23"/>
        <v>0</v>
      </c>
      <c r="I255" s="38">
        <f t="shared" si="24"/>
        <v>0</v>
      </c>
    </row>
    <row r="256" spans="1:9" x14ac:dyDescent="0.2">
      <c r="A256" s="12"/>
      <c r="B256" s="119"/>
      <c r="C256" s="12"/>
      <c r="D256" s="62"/>
      <c r="E256" s="38"/>
      <c r="F256" s="38"/>
      <c r="G256" s="38"/>
      <c r="H256" s="38">
        <f t="shared" si="23"/>
        <v>0</v>
      </c>
      <c r="I256" s="38">
        <f t="shared" si="24"/>
        <v>0</v>
      </c>
    </row>
    <row r="257" spans="1:9" x14ac:dyDescent="0.2">
      <c r="A257" s="10"/>
      <c r="B257" s="119"/>
      <c r="C257" s="12"/>
      <c r="D257" s="38"/>
      <c r="E257" s="16"/>
      <c r="F257" s="38"/>
      <c r="G257" s="38"/>
      <c r="H257" s="38">
        <f t="shared" si="23"/>
        <v>0</v>
      </c>
      <c r="I257" s="38">
        <f t="shared" si="24"/>
        <v>0</v>
      </c>
    </row>
    <row r="258" spans="1:9" x14ac:dyDescent="0.2">
      <c r="A258" s="12"/>
      <c r="B258" s="119"/>
      <c r="C258" s="12"/>
      <c r="D258" s="14"/>
      <c r="E258" s="38"/>
      <c r="F258" s="16"/>
      <c r="G258" s="38"/>
      <c r="H258" s="38">
        <f t="shared" si="23"/>
        <v>0</v>
      </c>
      <c r="I258" s="38">
        <f t="shared" si="24"/>
        <v>0</v>
      </c>
    </row>
    <row r="259" spans="1:9" x14ac:dyDescent="0.2">
      <c r="A259" s="12"/>
      <c r="B259" s="119"/>
      <c r="C259" s="12"/>
      <c r="D259" s="62"/>
      <c r="E259" s="38"/>
      <c r="F259" s="38"/>
      <c r="G259" s="38"/>
      <c r="H259" s="38">
        <f t="shared" si="23"/>
        <v>0</v>
      </c>
      <c r="I259" s="38">
        <f t="shared" si="24"/>
        <v>0</v>
      </c>
    </row>
    <row r="260" spans="1:9" x14ac:dyDescent="0.2">
      <c r="A260" s="12"/>
      <c r="B260" s="119"/>
      <c r="C260" s="12"/>
      <c r="D260" s="62"/>
      <c r="E260" s="38"/>
      <c r="F260" s="38"/>
      <c r="G260" s="38"/>
      <c r="H260" s="38">
        <f t="shared" si="23"/>
        <v>0</v>
      </c>
      <c r="I260" s="38">
        <f t="shared" si="24"/>
        <v>0</v>
      </c>
    </row>
    <row r="261" spans="1:9" x14ac:dyDescent="0.2">
      <c r="A261" s="10"/>
      <c r="B261" s="119"/>
      <c r="C261" s="12"/>
      <c r="D261" s="14"/>
      <c r="E261" s="16"/>
      <c r="F261" s="16"/>
      <c r="G261" s="16"/>
      <c r="H261" s="38">
        <f t="shared" ref="H261:H310" si="25">F261*2%</f>
        <v>0</v>
      </c>
      <c r="I261" s="38">
        <f t="shared" ref="I261:I310" si="26">E261-H261</f>
        <v>0</v>
      </c>
    </row>
    <row r="262" spans="1:9" x14ac:dyDescent="0.2">
      <c r="A262" s="10"/>
      <c r="B262" s="119"/>
      <c r="C262" s="12"/>
      <c r="D262" s="14"/>
      <c r="E262" s="16"/>
      <c r="F262" s="16"/>
      <c r="G262" s="16"/>
      <c r="H262" s="38">
        <f t="shared" si="25"/>
        <v>0</v>
      </c>
      <c r="I262" s="38">
        <f t="shared" si="26"/>
        <v>0</v>
      </c>
    </row>
    <row r="263" spans="1:9" x14ac:dyDescent="0.2">
      <c r="A263" s="14"/>
      <c r="B263" s="119"/>
      <c r="C263" s="12"/>
      <c r="D263" s="69"/>
      <c r="E263" s="38"/>
      <c r="F263" s="16"/>
      <c r="G263" s="38"/>
      <c r="H263" s="38">
        <f t="shared" si="25"/>
        <v>0</v>
      </c>
      <c r="I263" s="38">
        <f t="shared" si="26"/>
        <v>0</v>
      </c>
    </row>
    <row r="264" spans="1:9" x14ac:dyDescent="0.2">
      <c r="A264" s="14"/>
      <c r="B264" s="119"/>
      <c r="C264" s="12"/>
      <c r="D264" s="62"/>
      <c r="E264" s="38"/>
      <c r="F264" s="38"/>
      <c r="G264" s="38"/>
      <c r="H264" s="38">
        <f t="shared" si="25"/>
        <v>0</v>
      </c>
      <c r="I264" s="38">
        <f t="shared" si="26"/>
        <v>0</v>
      </c>
    </row>
    <row r="265" spans="1:9" x14ac:dyDescent="0.2">
      <c r="A265" s="14"/>
      <c r="B265" s="119"/>
      <c r="C265" s="12"/>
      <c r="D265" s="53"/>
      <c r="E265" s="38"/>
      <c r="F265" s="16"/>
      <c r="G265" s="38"/>
      <c r="H265" s="38">
        <f t="shared" si="25"/>
        <v>0</v>
      </c>
      <c r="I265" s="38">
        <f t="shared" si="26"/>
        <v>0</v>
      </c>
    </row>
    <row r="266" spans="1:9" x14ac:dyDescent="0.2">
      <c r="A266" s="14"/>
      <c r="B266" s="119"/>
      <c r="C266" s="12"/>
      <c r="D266" s="16"/>
      <c r="E266" s="38"/>
      <c r="F266" s="16"/>
      <c r="G266" s="38"/>
      <c r="H266" s="38">
        <f t="shared" si="25"/>
        <v>0</v>
      </c>
      <c r="I266" s="38">
        <f t="shared" si="26"/>
        <v>0</v>
      </c>
    </row>
    <row r="267" spans="1:9" x14ac:dyDescent="0.2">
      <c r="A267" s="14"/>
      <c r="B267" s="119"/>
      <c r="C267" s="12"/>
      <c r="D267" s="69"/>
      <c r="E267" s="38"/>
      <c r="F267" s="16"/>
      <c r="G267" s="38"/>
      <c r="H267" s="38">
        <f t="shared" si="25"/>
        <v>0</v>
      </c>
      <c r="I267" s="38">
        <f t="shared" si="26"/>
        <v>0</v>
      </c>
    </row>
    <row r="268" spans="1:9" x14ac:dyDescent="0.2">
      <c r="A268" s="14"/>
      <c r="B268" s="119"/>
      <c r="C268" s="12"/>
      <c r="D268" s="69"/>
      <c r="E268" s="38"/>
      <c r="F268" s="16"/>
      <c r="G268" s="38"/>
      <c r="H268" s="38">
        <f t="shared" si="25"/>
        <v>0</v>
      </c>
      <c r="I268" s="38">
        <f t="shared" si="26"/>
        <v>0</v>
      </c>
    </row>
    <row r="269" spans="1:9" x14ac:dyDescent="0.2">
      <c r="A269" s="14"/>
      <c r="B269" s="119"/>
      <c r="C269" s="12"/>
      <c r="D269" s="69"/>
      <c r="E269" s="38"/>
      <c r="F269" s="16"/>
      <c r="G269" s="38"/>
      <c r="H269" s="38">
        <f t="shared" si="25"/>
        <v>0</v>
      </c>
      <c r="I269" s="38">
        <f t="shared" si="26"/>
        <v>0</v>
      </c>
    </row>
    <row r="270" spans="1:9" x14ac:dyDescent="0.2">
      <c r="A270" s="14"/>
      <c r="B270" s="119"/>
      <c r="C270" s="12"/>
      <c r="D270" s="14"/>
      <c r="E270" s="16"/>
      <c r="F270" s="16"/>
      <c r="G270" s="16"/>
      <c r="H270" s="38">
        <f t="shared" si="25"/>
        <v>0</v>
      </c>
      <c r="I270" s="38">
        <f t="shared" si="26"/>
        <v>0</v>
      </c>
    </row>
    <row r="271" spans="1:9" x14ac:dyDescent="0.2">
      <c r="A271" s="14"/>
      <c r="B271" s="119"/>
      <c r="C271" s="12"/>
      <c r="D271" s="53"/>
      <c r="E271" s="16"/>
      <c r="F271" s="16"/>
      <c r="G271" s="16"/>
      <c r="H271" s="38">
        <f t="shared" si="25"/>
        <v>0</v>
      </c>
      <c r="I271" s="38">
        <f t="shared" si="26"/>
        <v>0</v>
      </c>
    </row>
    <row r="272" spans="1:9" x14ac:dyDescent="0.2">
      <c r="A272" s="14"/>
      <c r="B272" s="119"/>
      <c r="C272" s="12"/>
      <c r="D272" s="53"/>
      <c r="E272" s="38"/>
      <c r="F272" s="38"/>
      <c r="G272" s="38"/>
      <c r="H272" s="38">
        <f t="shared" si="25"/>
        <v>0</v>
      </c>
      <c r="I272" s="38">
        <f t="shared" si="26"/>
        <v>0</v>
      </c>
    </row>
    <row r="273" spans="1:9" x14ac:dyDescent="0.2">
      <c r="A273" s="14"/>
      <c r="B273" s="119"/>
      <c r="C273" s="12"/>
      <c r="D273" s="53"/>
      <c r="E273" s="38"/>
      <c r="F273" s="38"/>
      <c r="G273" s="38"/>
      <c r="H273" s="38">
        <f t="shared" si="25"/>
        <v>0</v>
      </c>
      <c r="I273" s="38">
        <f t="shared" si="26"/>
        <v>0</v>
      </c>
    </row>
    <row r="274" spans="1:9" x14ac:dyDescent="0.2">
      <c r="A274" s="14"/>
      <c r="B274" s="119"/>
      <c r="C274" s="12"/>
      <c r="D274" s="53"/>
      <c r="E274" s="38"/>
      <c r="F274" s="38"/>
      <c r="G274" s="38"/>
      <c r="H274" s="38">
        <f t="shared" si="25"/>
        <v>0</v>
      </c>
      <c r="I274" s="38">
        <f t="shared" si="26"/>
        <v>0</v>
      </c>
    </row>
    <row r="275" spans="1:9" x14ac:dyDescent="0.2">
      <c r="A275" s="14"/>
      <c r="B275" s="119"/>
      <c r="C275" s="12"/>
      <c r="D275" s="14"/>
      <c r="E275" s="38"/>
      <c r="F275" s="16"/>
      <c r="G275" s="16"/>
      <c r="H275" s="38">
        <f t="shared" si="25"/>
        <v>0</v>
      </c>
      <c r="I275" s="38">
        <f t="shared" si="26"/>
        <v>0</v>
      </c>
    </row>
    <row r="276" spans="1:9" x14ac:dyDescent="0.2">
      <c r="A276" s="14"/>
      <c r="B276" s="119"/>
      <c r="C276" s="12"/>
      <c r="D276" s="38"/>
      <c r="E276" s="38"/>
      <c r="F276" s="38"/>
      <c r="G276" s="38"/>
      <c r="H276" s="38">
        <f t="shared" si="25"/>
        <v>0</v>
      </c>
      <c r="I276" s="38">
        <f t="shared" si="26"/>
        <v>0</v>
      </c>
    </row>
    <row r="277" spans="1:9" x14ac:dyDescent="0.2">
      <c r="A277" s="14"/>
      <c r="B277" s="119"/>
      <c r="C277" s="12"/>
      <c r="D277" s="39"/>
      <c r="E277" s="38"/>
      <c r="F277" s="38"/>
      <c r="G277" s="38"/>
      <c r="H277" s="38">
        <f t="shared" si="25"/>
        <v>0</v>
      </c>
      <c r="I277" s="38">
        <f t="shared" si="26"/>
        <v>0</v>
      </c>
    </row>
    <row r="278" spans="1:9" x14ac:dyDescent="0.2">
      <c r="A278" s="14"/>
      <c r="B278" s="119"/>
      <c r="C278" s="12"/>
      <c r="D278" s="62"/>
      <c r="E278" s="38"/>
      <c r="F278" s="38"/>
      <c r="G278" s="38"/>
      <c r="H278" s="38">
        <f t="shared" si="25"/>
        <v>0</v>
      </c>
      <c r="I278" s="38">
        <f t="shared" si="26"/>
        <v>0</v>
      </c>
    </row>
    <row r="279" spans="1:9" x14ac:dyDescent="0.2">
      <c r="A279" s="12"/>
      <c r="B279" s="119"/>
      <c r="C279" s="12"/>
      <c r="D279" s="14"/>
      <c r="E279" s="16"/>
      <c r="F279" s="16"/>
      <c r="G279" s="16"/>
      <c r="H279" s="38">
        <f t="shared" si="25"/>
        <v>0</v>
      </c>
      <c r="I279" s="38">
        <f t="shared" si="26"/>
        <v>0</v>
      </c>
    </row>
    <row r="280" spans="1:9" x14ac:dyDescent="0.2">
      <c r="A280" s="12"/>
      <c r="B280" s="119"/>
      <c r="C280" s="12"/>
      <c r="D280" s="14"/>
      <c r="E280" s="16"/>
      <c r="F280" s="16"/>
      <c r="G280" s="16"/>
      <c r="H280" s="38">
        <f t="shared" si="25"/>
        <v>0</v>
      </c>
      <c r="I280" s="38">
        <f t="shared" si="26"/>
        <v>0</v>
      </c>
    </row>
    <row r="281" spans="1:9" x14ac:dyDescent="0.2">
      <c r="A281" s="12"/>
      <c r="B281" s="119"/>
      <c r="C281" s="12"/>
      <c r="D281" s="14"/>
      <c r="E281" s="16"/>
      <c r="F281" s="16"/>
      <c r="G281" s="16"/>
      <c r="H281" s="38">
        <f t="shared" si="25"/>
        <v>0</v>
      </c>
      <c r="I281" s="38">
        <f t="shared" si="26"/>
        <v>0</v>
      </c>
    </row>
    <row r="282" spans="1:9" x14ac:dyDescent="0.2">
      <c r="A282" s="12"/>
      <c r="B282" s="119"/>
      <c r="C282" s="12"/>
      <c r="D282" s="53"/>
      <c r="E282" s="11"/>
      <c r="F282" s="16"/>
      <c r="G282" s="11"/>
      <c r="H282" s="38">
        <f t="shared" si="25"/>
        <v>0</v>
      </c>
      <c r="I282" s="38">
        <f t="shared" si="26"/>
        <v>0</v>
      </c>
    </row>
    <row r="283" spans="1:9" x14ac:dyDescent="0.2">
      <c r="A283" s="12"/>
      <c r="B283" s="119"/>
      <c r="C283" s="12"/>
      <c r="D283" s="38"/>
      <c r="E283" s="16"/>
      <c r="F283" s="38"/>
      <c r="G283" s="16"/>
      <c r="H283" s="38">
        <f t="shared" si="25"/>
        <v>0</v>
      </c>
      <c r="I283" s="38">
        <f t="shared" si="26"/>
        <v>0</v>
      </c>
    </row>
    <row r="284" spans="1:9" x14ac:dyDescent="0.2">
      <c r="A284" s="12"/>
      <c r="B284" s="119"/>
      <c r="C284" s="12"/>
      <c r="D284" s="62"/>
      <c r="E284" s="38"/>
      <c r="F284" s="38"/>
      <c r="G284" s="38"/>
      <c r="H284" s="38">
        <f t="shared" si="25"/>
        <v>0</v>
      </c>
      <c r="I284" s="38">
        <f t="shared" si="26"/>
        <v>0</v>
      </c>
    </row>
    <row r="285" spans="1:9" x14ac:dyDescent="0.2">
      <c r="A285" s="12"/>
      <c r="B285" s="119"/>
      <c r="C285" s="12"/>
      <c r="D285" s="62"/>
      <c r="E285" s="38"/>
      <c r="F285" s="38"/>
      <c r="G285" s="38"/>
      <c r="H285" s="38">
        <f t="shared" si="25"/>
        <v>0</v>
      </c>
      <c r="I285" s="38">
        <f t="shared" si="26"/>
        <v>0</v>
      </c>
    </row>
    <row r="286" spans="1:9" x14ac:dyDescent="0.2">
      <c r="A286" s="12"/>
      <c r="B286" s="119"/>
      <c r="C286" s="12"/>
      <c r="D286" s="14"/>
      <c r="E286" s="16"/>
      <c r="F286" s="16"/>
      <c r="G286" s="16"/>
      <c r="H286" s="38">
        <f t="shared" si="25"/>
        <v>0</v>
      </c>
      <c r="I286" s="38">
        <f t="shared" si="26"/>
        <v>0</v>
      </c>
    </row>
    <row r="287" spans="1:9" x14ac:dyDescent="0.2">
      <c r="A287" s="12"/>
      <c r="B287" s="119"/>
      <c r="C287" s="12"/>
      <c r="D287" s="14"/>
      <c r="E287" s="16"/>
      <c r="F287" s="16"/>
      <c r="G287" s="16"/>
      <c r="H287" s="38">
        <f t="shared" si="25"/>
        <v>0</v>
      </c>
      <c r="I287" s="38">
        <f t="shared" si="26"/>
        <v>0</v>
      </c>
    </row>
    <row r="288" spans="1:9" x14ac:dyDescent="0.2">
      <c r="A288" s="12"/>
      <c r="B288" s="119"/>
      <c r="C288" s="12"/>
      <c r="D288" s="39"/>
      <c r="E288" s="38"/>
      <c r="F288" s="38"/>
      <c r="G288" s="38"/>
      <c r="H288" s="38">
        <f t="shared" si="25"/>
        <v>0</v>
      </c>
      <c r="I288" s="38">
        <f t="shared" si="26"/>
        <v>0</v>
      </c>
    </row>
    <row r="289" spans="1:9" x14ac:dyDescent="0.2">
      <c r="A289" s="12"/>
      <c r="B289" s="119"/>
      <c r="C289" s="12"/>
      <c r="D289" s="69"/>
      <c r="E289" s="38"/>
      <c r="F289" s="16"/>
      <c r="G289" s="16"/>
      <c r="H289" s="38">
        <f t="shared" si="25"/>
        <v>0</v>
      </c>
      <c r="I289" s="38">
        <f t="shared" si="26"/>
        <v>0</v>
      </c>
    </row>
    <row r="290" spans="1:9" x14ac:dyDescent="0.2">
      <c r="A290" s="12"/>
      <c r="B290" s="119"/>
      <c r="C290" s="12"/>
      <c r="D290" s="39"/>
      <c r="E290" s="16"/>
      <c r="F290" s="38"/>
      <c r="G290" s="38"/>
      <c r="H290" s="38">
        <f t="shared" si="25"/>
        <v>0</v>
      </c>
      <c r="I290" s="38">
        <f t="shared" si="26"/>
        <v>0</v>
      </c>
    </row>
    <row r="291" spans="1:9" x14ac:dyDescent="0.2">
      <c r="A291" s="12"/>
      <c r="B291" s="119"/>
      <c r="C291" s="12"/>
      <c r="D291" s="69"/>
      <c r="E291" s="16"/>
      <c r="F291" s="38"/>
      <c r="G291" s="38"/>
      <c r="H291" s="38">
        <f t="shared" si="25"/>
        <v>0</v>
      </c>
      <c r="I291" s="38">
        <f t="shared" si="26"/>
        <v>0</v>
      </c>
    </row>
    <row r="292" spans="1:9" x14ac:dyDescent="0.2">
      <c r="A292" s="12"/>
      <c r="B292" s="119"/>
      <c r="C292" s="12"/>
      <c r="D292" s="14"/>
      <c r="E292" s="16"/>
      <c r="F292" s="16"/>
      <c r="G292" s="16"/>
      <c r="H292" s="38">
        <f t="shared" si="25"/>
        <v>0</v>
      </c>
      <c r="I292" s="38">
        <f t="shared" si="26"/>
        <v>0</v>
      </c>
    </row>
    <row r="293" spans="1:9" x14ac:dyDescent="0.2">
      <c r="A293" s="12"/>
      <c r="B293" s="119"/>
      <c r="C293" s="12"/>
      <c r="D293" s="53"/>
      <c r="E293" s="38"/>
      <c r="F293" s="16"/>
      <c r="G293" s="38"/>
      <c r="H293" s="38">
        <f t="shared" si="25"/>
        <v>0</v>
      </c>
      <c r="I293" s="38">
        <f t="shared" si="26"/>
        <v>0</v>
      </c>
    </row>
    <row r="294" spans="1:9" x14ac:dyDescent="0.2">
      <c r="A294" s="12"/>
      <c r="B294" s="119"/>
      <c r="C294" s="12"/>
      <c r="D294" s="53"/>
      <c r="E294" s="38"/>
      <c r="F294" s="16"/>
      <c r="G294" s="38"/>
      <c r="H294" s="38">
        <f t="shared" si="25"/>
        <v>0</v>
      </c>
      <c r="I294" s="38">
        <f t="shared" si="26"/>
        <v>0</v>
      </c>
    </row>
    <row r="295" spans="1:9" x14ac:dyDescent="0.2">
      <c r="A295" s="12"/>
      <c r="B295" s="119"/>
      <c r="C295" s="12"/>
      <c r="D295" s="62"/>
      <c r="E295" s="38"/>
      <c r="F295" s="38"/>
      <c r="G295" s="38"/>
      <c r="H295" s="38">
        <f t="shared" ref="H295:H308" si="27">F295*2%</f>
        <v>0</v>
      </c>
      <c r="I295" s="38">
        <f t="shared" ref="I295:I308" si="28">E295-H295</f>
        <v>0</v>
      </c>
    </row>
    <row r="296" spans="1:9" x14ac:dyDescent="0.2">
      <c r="A296" s="12"/>
      <c r="B296" s="119"/>
      <c r="C296" s="12"/>
      <c r="D296" s="12"/>
      <c r="E296" s="38"/>
      <c r="F296" s="38"/>
      <c r="G296" s="38"/>
      <c r="H296" s="38">
        <f t="shared" si="27"/>
        <v>0</v>
      </c>
      <c r="I296" s="38">
        <f t="shared" si="28"/>
        <v>0</v>
      </c>
    </row>
    <row r="297" spans="1:9" x14ac:dyDescent="0.2">
      <c r="A297" s="12"/>
      <c r="B297" s="119"/>
      <c r="C297" s="12"/>
      <c r="D297" s="12"/>
      <c r="E297" s="38"/>
      <c r="F297" s="38"/>
      <c r="G297" s="38"/>
      <c r="H297" s="38">
        <f t="shared" si="27"/>
        <v>0</v>
      </c>
      <c r="I297" s="38">
        <f t="shared" si="28"/>
        <v>0</v>
      </c>
    </row>
    <row r="298" spans="1:9" x14ac:dyDescent="0.2">
      <c r="A298" s="12"/>
      <c r="B298" s="119"/>
      <c r="C298" s="12"/>
      <c r="D298" s="12"/>
      <c r="E298" s="38"/>
      <c r="F298" s="38"/>
      <c r="G298" s="38"/>
      <c r="H298" s="38">
        <f t="shared" si="27"/>
        <v>0</v>
      </c>
      <c r="I298" s="38">
        <f t="shared" si="28"/>
        <v>0</v>
      </c>
    </row>
    <row r="299" spans="1:9" x14ac:dyDescent="0.2">
      <c r="A299" s="12"/>
      <c r="B299" s="119"/>
      <c r="C299" s="12"/>
      <c r="D299" s="12"/>
      <c r="E299" s="38"/>
      <c r="F299" s="38"/>
      <c r="G299" s="38"/>
      <c r="H299" s="38">
        <f t="shared" si="27"/>
        <v>0</v>
      </c>
      <c r="I299" s="38">
        <f t="shared" si="28"/>
        <v>0</v>
      </c>
    </row>
    <row r="300" spans="1:9" x14ac:dyDescent="0.2">
      <c r="A300" s="12"/>
      <c r="B300" s="119"/>
      <c r="C300" s="12"/>
      <c r="D300" s="12"/>
      <c r="E300" s="38"/>
      <c r="F300" s="38"/>
      <c r="G300" s="38"/>
      <c r="H300" s="38">
        <f t="shared" si="27"/>
        <v>0</v>
      </c>
      <c r="I300" s="38">
        <f t="shared" si="28"/>
        <v>0</v>
      </c>
    </row>
    <row r="301" spans="1:9" x14ac:dyDescent="0.2">
      <c r="A301" s="12"/>
      <c r="B301" s="119"/>
      <c r="C301" s="12"/>
      <c r="D301" s="12"/>
      <c r="E301" s="38"/>
      <c r="F301" s="38"/>
      <c r="G301" s="38"/>
      <c r="H301" s="38">
        <f t="shared" si="27"/>
        <v>0</v>
      </c>
      <c r="I301" s="38">
        <f t="shared" si="28"/>
        <v>0</v>
      </c>
    </row>
    <row r="302" spans="1:9" x14ac:dyDescent="0.2">
      <c r="A302" s="12"/>
      <c r="B302" s="119"/>
      <c r="C302" s="12"/>
      <c r="D302" s="12"/>
      <c r="E302" s="38"/>
      <c r="F302" s="38"/>
      <c r="G302" s="38"/>
      <c r="H302" s="38">
        <f t="shared" si="27"/>
        <v>0</v>
      </c>
      <c r="I302" s="38">
        <f t="shared" si="28"/>
        <v>0</v>
      </c>
    </row>
    <row r="303" spans="1:9" x14ac:dyDescent="0.2">
      <c r="A303" s="12"/>
      <c r="B303" s="119"/>
      <c r="C303" s="12"/>
      <c r="D303" s="12"/>
      <c r="E303" s="38"/>
      <c r="F303" s="38"/>
      <c r="G303" s="38"/>
      <c r="H303" s="38">
        <f t="shared" si="27"/>
        <v>0</v>
      </c>
      <c r="I303" s="38">
        <f t="shared" si="28"/>
        <v>0</v>
      </c>
    </row>
    <row r="304" spans="1:9" x14ac:dyDescent="0.2">
      <c r="A304" s="12"/>
      <c r="B304" s="119"/>
      <c r="C304" s="12"/>
      <c r="D304" s="12"/>
      <c r="E304" s="38"/>
      <c r="F304" s="38"/>
      <c r="G304" s="38"/>
      <c r="H304" s="38">
        <f t="shared" si="27"/>
        <v>0</v>
      </c>
      <c r="I304" s="38">
        <f t="shared" si="28"/>
        <v>0</v>
      </c>
    </row>
    <row r="305" spans="1:9" x14ac:dyDescent="0.2">
      <c r="A305" s="12"/>
      <c r="B305" s="119"/>
      <c r="C305" s="12"/>
      <c r="D305" s="12"/>
      <c r="E305" s="38"/>
      <c r="F305" s="38"/>
      <c r="G305" s="38"/>
      <c r="H305" s="38">
        <f t="shared" si="27"/>
        <v>0</v>
      </c>
      <c r="I305" s="38">
        <f t="shared" si="28"/>
        <v>0</v>
      </c>
    </row>
    <row r="306" spans="1:9" x14ac:dyDescent="0.2">
      <c r="A306" s="12"/>
      <c r="B306" s="119"/>
      <c r="C306" s="12"/>
      <c r="D306" s="12"/>
      <c r="E306" s="38"/>
      <c r="F306" s="38"/>
      <c r="G306" s="38"/>
      <c r="H306" s="38">
        <f t="shared" si="27"/>
        <v>0</v>
      </c>
      <c r="I306" s="38">
        <f t="shared" si="28"/>
        <v>0</v>
      </c>
    </row>
    <row r="307" spans="1:9" x14ac:dyDescent="0.2">
      <c r="A307" s="12"/>
      <c r="B307" s="119"/>
      <c r="C307" s="12"/>
      <c r="D307" s="12"/>
      <c r="E307" s="38"/>
      <c r="F307" s="38"/>
      <c r="G307" s="38"/>
      <c r="H307" s="38">
        <f t="shared" si="27"/>
        <v>0</v>
      </c>
      <c r="I307" s="38">
        <f t="shared" si="28"/>
        <v>0</v>
      </c>
    </row>
    <row r="308" spans="1:9" x14ac:dyDescent="0.2">
      <c r="A308" s="12"/>
      <c r="B308" s="119"/>
      <c r="C308" s="12"/>
      <c r="D308" s="12"/>
      <c r="E308" s="38"/>
      <c r="F308" s="38"/>
      <c r="G308" s="38"/>
      <c r="H308" s="38">
        <f t="shared" si="27"/>
        <v>0</v>
      </c>
      <c r="I308" s="38">
        <f t="shared" si="28"/>
        <v>0</v>
      </c>
    </row>
    <row r="309" spans="1:9" x14ac:dyDescent="0.2">
      <c r="A309" s="12"/>
      <c r="B309" s="119"/>
      <c r="C309" s="12"/>
      <c r="D309" s="12"/>
      <c r="E309" s="38"/>
      <c r="F309" s="38"/>
      <c r="G309" s="38"/>
      <c r="H309" s="38">
        <f t="shared" si="25"/>
        <v>0</v>
      </c>
      <c r="I309" s="38">
        <f t="shared" si="26"/>
        <v>0</v>
      </c>
    </row>
    <row r="310" spans="1:9" x14ac:dyDescent="0.2">
      <c r="A310" s="12"/>
      <c r="B310" s="119"/>
      <c r="C310" s="12"/>
      <c r="D310" s="12"/>
      <c r="E310" s="38"/>
      <c r="F310" s="38"/>
      <c r="G310" s="38"/>
      <c r="H310" s="38">
        <f t="shared" si="25"/>
        <v>0</v>
      </c>
      <c r="I310" s="38">
        <f t="shared" si="26"/>
        <v>0</v>
      </c>
    </row>
    <row r="311" spans="1:9" x14ac:dyDescent="0.2">
      <c r="A311" s="12"/>
      <c r="B311" s="119"/>
      <c r="C311" s="12"/>
      <c r="D311" s="12"/>
      <c r="E311" s="38"/>
      <c r="F311" s="38"/>
      <c r="G311" s="38"/>
      <c r="H311" s="38">
        <f t="shared" ref="H311:H314" si="29">F311*2%</f>
        <v>0</v>
      </c>
      <c r="I311" s="38">
        <f t="shared" ref="I311:I314" si="30">E311-H311</f>
        <v>0</v>
      </c>
    </row>
    <row r="312" spans="1:9" x14ac:dyDescent="0.2">
      <c r="A312" s="12"/>
      <c r="B312" s="119"/>
      <c r="C312" s="12"/>
      <c r="D312" s="12"/>
      <c r="E312" s="38"/>
      <c r="F312" s="38"/>
      <c r="G312" s="38"/>
      <c r="H312" s="38">
        <f t="shared" si="29"/>
        <v>0</v>
      </c>
      <c r="I312" s="38">
        <f t="shared" si="30"/>
        <v>0</v>
      </c>
    </row>
    <row r="313" spans="1:9" x14ac:dyDescent="0.2">
      <c r="A313" s="12"/>
      <c r="B313" s="119"/>
      <c r="C313" s="12"/>
      <c r="D313" s="12"/>
      <c r="E313" s="38"/>
      <c r="F313" s="38"/>
      <c r="G313" s="38"/>
      <c r="H313" s="38">
        <f t="shared" si="29"/>
        <v>0</v>
      </c>
      <c r="I313" s="38">
        <f t="shared" si="30"/>
        <v>0</v>
      </c>
    </row>
    <row r="314" spans="1:9" x14ac:dyDescent="0.2">
      <c r="A314" s="12"/>
      <c r="B314" s="119"/>
      <c r="C314" s="12"/>
      <c r="D314" s="12"/>
      <c r="E314" s="38"/>
      <c r="F314" s="38"/>
      <c r="G314" s="38"/>
      <c r="H314" s="38">
        <f t="shared" si="29"/>
        <v>0</v>
      </c>
      <c r="I314" s="38">
        <f t="shared" si="30"/>
        <v>0</v>
      </c>
    </row>
    <row r="315" spans="1:9" x14ac:dyDescent="0.2">
      <c r="A315" s="12"/>
      <c r="B315" s="119"/>
      <c r="C315" s="12"/>
      <c r="D315" s="12"/>
      <c r="E315" s="38"/>
      <c r="F315" s="38"/>
      <c r="G315" s="38"/>
      <c r="H315" s="38">
        <f t="shared" ref="H315:H316" si="31">F315*2%</f>
        <v>0</v>
      </c>
      <c r="I315" s="38">
        <f t="shared" ref="I315:I316" si="32">E315-H315</f>
        <v>0</v>
      </c>
    </row>
    <row r="316" spans="1:9" x14ac:dyDescent="0.2">
      <c r="A316" s="12"/>
      <c r="B316" s="119"/>
      <c r="C316" s="12"/>
      <c r="D316" s="62"/>
      <c r="E316" s="38"/>
      <c r="F316" s="38"/>
      <c r="G316" s="38"/>
      <c r="H316" s="38">
        <f t="shared" si="31"/>
        <v>0</v>
      </c>
      <c r="I316" s="38">
        <f t="shared" si="3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353"/>
  <sheetViews>
    <sheetView workbookViewId="0">
      <pane ySplit="2" topLeftCell="A264" activePane="bottomLeft" state="frozen"/>
      <selection pane="bottomLeft" activeCell="D279" sqref="D279"/>
    </sheetView>
  </sheetViews>
  <sheetFormatPr defaultColWidth="9.140625" defaultRowHeight="12.75" x14ac:dyDescent="0.2"/>
  <cols>
    <col min="1" max="1" width="12.7109375" style="117" bestFit="1" customWidth="1"/>
    <col min="2" max="2" width="9.28515625" style="129" bestFit="1" customWidth="1"/>
    <col min="3" max="3" width="16.42578125" style="117" bestFit="1" customWidth="1"/>
    <col min="4" max="4" width="17" style="117" bestFit="1" customWidth="1"/>
    <col min="5" max="5" width="34.85546875" style="117" bestFit="1" customWidth="1"/>
    <col min="6" max="6" width="11.42578125" style="120" bestFit="1" customWidth="1"/>
    <col min="7" max="7" width="10" style="120" bestFit="1" customWidth="1"/>
    <col min="8" max="11" width="9.42578125" style="120" bestFit="1" customWidth="1"/>
    <col min="12" max="12" width="13.28515625" style="120" bestFit="1" customWidth="1"/>
    <col min="13" max="13" width="5.42578125" style="117" bestFit="1" customWidth="1"/>
    <col min="14" max="14" width="7" style="117" bestFit="1" customWidth="1"/>
    <col min="15" max="16384" width="9.140625" style="117"/>
  </cols>
  <sheetData>
    <row r="1" spans="1:14" x14ac:dyDescent="0.2">
      <c r="A1" s="114" t="s">
        <v>22</v>
      </c>
      <c r="B1" s="115" t="s">
        <v>51</v>
      </c>
      <c r="C1" s="114" t="s">
        <v>52</v>
      </c>
      <c r="D1" s="114" t="s">
        <v>449</v>
      </c>
      <c r="E1" s="114" t="s">
        <v>26</v>
      </c>
      <c r="F1" s="116" t="s">
        <v>27</v>
      </c>
      <c r="G1" s="116" t="s">
        <v>28</v>
      </c>
      <c r="H1" s="116" t="s">
        <v>434</v>
      </c>
      <c r="I1" s="116" t="s">
        <v>435</v>
      </c>
      <c r="J1" s="116" t="s">
        <v>436</v>
      </c>
      <c r="K1" s="116" t="s">
        <v>32</v>
      </c>
      <c r="L1" s="116" t="s">
        <v>19</v>
      </c>
    </row>
    <row r="2" spans="1:14" ht="18.75" customHeight="1" x14ac:dyDescent="0.25">
      <c r="A2" s="114"/>
      <c r="B2" s="115"/>
      <c r="C2" s="114"/>
      <c r="D2" s="114"/>
      <c r="E2" s="114"/>
      <c r="F2" s="118">
        <f>SUM(F3:F427)</f>
        <v>19116484.200000003</v>
      </c>
      <c r="G2" s="118">
        <f t="shared" ref="G2:L2" si="0">SUM(G3:G427)</f>
        <v>16454248.199999999</v>
      </c>
      <c r="H2" s="118">
        <f t="shared" si="0"/>
        <v>1572733.6199999996</v>
      </c>
      <c r="I2" s="118">
        <f t="shared" si="0"/>
        <v>544751.19000000006</v>
      </c>
      <c r="J2" s="118">
        <f t="shared" si="0"/>
        <v>544751.19000000006</v>
      </c>
      <c r="K2" s="118">
        <f t="shared" si="0"/>
        <v>295804.00000000012</v>
      </c>
      <c r="L2" s="118">
        <f t="shared" si="0"/>
        <v>18820680.200000003</v>
      </c>
    </row>
    <row r="3" spans="1:14" x14ac:dyDescent="0.2">
      <c r="A3" s="57" t="s">
        <v>432</v>
      </c>
      <c r="B3" s="119" t="s">
        <v>438</v>
      </c>
      <c r="C3" s="12" t="s">
        <v>71</v>
      </c>
      <c r="D3" s="12" t="s">
        <v>451</v>
      </c>
      <c r="E3" s="69" t="s">
        <v>437</v>
      </c>
      <c r="F3" s="38">
        <f>SUM(G3:J3)</f>
        <v>50763.6</v>
      </c>
      <c r="G3" s="38">
        <v>43020</v>
      </c>
      <c r="H3" s="38">
        <f>G3*18%</f>
        <v>7743.5999999999995</v>
      </c>
      <c r="I3" s="38">
        <v>0</v>
      </c>
      <c r="J3" s="38">
        <v>0</v>
      </c>
      <c r="K3" s="38">
        <f>G3*2%</f>
        <v>860.4</v>
      </c>
      <c r="L3" s="38">
        <f>F3-K3</f>
        <v>49903.199999999997</v>
      </c>
      <c r="N3" s="120"/>
    </row>
    <row r="4" spans="1:14" x14ac:dyDescent="0.2">
      <c r="A4" s="57" t="s">
        <v>448</v>
      </c>
      <c r="B4" s="119" t="s">
        <v>264</v>
      </c>
      <c r="C4" s="12" t="s">
        <v>12</v>
      </c>
      <c r="D4" s="12" t="s">
        <v>450</v>
      </c>
      <c r="E4" s="38" t="s">
        <v>445</v>
      </c>
      <c r="F4" s="38">
        <f>SUM(G4:J4)</f>
        <v>4885.2000000000007</v>
      </c>
      <c r="G4" s="38">
        <v>4140</v>
      </c>
      <c r="H4" s="16">
        <v>0</v>
      </c>
      <c r="I4" s="16">
        <f>G4*9%</f>
        <v>372.59999999999997</v>
      </c>
      <c r="J4" s="11">
        <f>G4*9%</f>
        <v>372.59999999999997</v>
      </c>
      <c r="K4" s="38">
        <f>G4*2%</f>
        <v>82.8</v>
      </c>
      <c r="L4" s="38">
        <f>F4-K4</f>
        <v>4802.4000000000005</v>
      </c>
    </row>
    <row r="5" spans="1:14" x14ac:dyDescent="0.2">
      <c r="A5" s="57" t="s">
        <v>448</v>
      </c>
      <c r="B5" s="119" t="s">
        <v>293</v>
      </c>
      <c r="C5" s="12" t="s">
        <v>12</v>
      </c>
      <c r="D5" s="12" t="s">
        <v>450</v>
      </c>
      <c r="E5" s="38" t="s">
        <v>446</v>
      </c>
      <c r="F5" s="38">
        <f>SUM(G5:J5)</f>
        <v>17642.18</v>
      </c>
      <c r="G5" s="38">
        <v>14951</v>
      </c>
      <c r="H5" s="16">
        <v>0</v>
      </c>
      <c r="I5" s="16">
        <f t="shared" ref="I5:I62" si="1">G5*9%</f>
        <v>1345.59</v>
      </c>
      <c r="J5" s="11">
        <f t="shared" ref="J5:J62" si="2">G5*9%</f>
        <v>1345.59</v>
      </c>
      <c r="K5" s="38">
        <f t="shared" ref="K5:K80" si="3">G5*2%</f>
        <v>299.02</v>
      </c>
      <c r="L5" s="38">
        <f t="shared" ref="L5:L80" si="4">F5-K5</f>
        <v>17343.16</v>
      </c>
    </row>
    <row r="6" spans="1:14" x14ac:dyDescent="0.2">
      <c r="A6" s="220" t="s">
        <v>454</v>
      </c>
      <c r="B6" s="221" t="s">
        <v>438</v>
      </c>
      <c r="C6" s="217" t="s">
        <v>456</v>
      </c>
      <c r="D6" s="222" t="s">
        <v>455</v>
      </c>
      <c r="E6" s="223" t="s">
        <v>452</v>
      </c>
      <c r="F6" s="219" t="s">
        <v>693</v>
      </c>
      <c r="G6" s="219" t="s">
        <v>693</v>
      </c>
      <c r="H6" s="219" t="s">
        <v>693</v>
      </c>
      <c r="I6" s="223">
        <v>0</v>
      </c>
      <c r="J6" s="224">
        <v>0</v>
      </c>
      <c r="K6" s="219" t="s">
        <v>693</v>
      </c>
      <c r="L6" s="219" t="s">
        <v>693</v>
      </c>
      <c r="N6" s="120"/>
    </row>
    <row r="7" spans="1:14" x14ac:dyDescent="0.2">
      <c r="A7" s="220" t="s">
        <v>454</v>
      </c>
      <c r="B7" s="221" t="s">
        <v>264</v>
      </c>
      <c r="C7" s="217" t="s">
        <v>456</v>
      </c>
      <c r="D7" s="222" t="s">
        <v>455</v>
      </c>
      <c r="E7" s="223" t="s">
        <v>453</v>
      </c>
      <c r="F7" s="219" t="s">
        <v>693</v>
      </c>
      <c r="G7" s="219" t="s">
        <v>693</v>
      </c>
      <c r="H7" s="219" t="s">
        <v>693</v>
      </c>
      <c r="I7" s="223">
        <v>0</v>
      </c>
      <c r="J7" s="224">
        <v>0</v>
      </c>
      <c r="K7" s="219" t="s">
        <v>693</v>
      </c>
      <c r="L7" s="219" t="s">
        <v>693</v>
      </c>
    </row>
    <row r="8" spans="1:14" x14ac:dyDescent="0.2">
      <c r="A8" s="12" t="s">
        <v>454</v>
      </c>
      <c r="B8" s="119" t="s">
        <v>264</v>
      </c>
      <c r="C8" s="12" t="s">
        <v>462</v>
      </c>
      <c r="D8" s="14" t="s">
        <v>461</v>
      </c>
      <c r="E8" s="53" t="s">
        <v>457</v>
      </c>
      <c r="F8" s="38">
        <f t="shared" ref="F8:F81" si="5">SUM(G8:J8)</f>
        <v>137647</v>
      </c>
      <c r="G8" s="11">
        <v>116650</v>
      </c>
      <c r="H8" s="16">
        <f t="shared" ref="H8:H80" si="6">G8*18%</f>
        <v>20997</v>
      </c>
      <c r="I8" s="16">
        <v>0</v>
      </c>
      <c r="J8" s="11">
        <v>0</v>
      </c>
      <c r="K8" s="38">
        <f t="shared" si="3"/>
        <v>2333</v>
      </c>
      <c r="L8" s="38">
        <f t="shared" si="4"/>
        <v>135314</v>
      </c>
    </row>
    <row r="9" spans="1:14" x14ac:dyDescent="0.2">
      <c r="A9" s="12" t="s">
        <v>459</v>
      </c>
      <c r="B9" s="119" t="s">
        <v>264</v>
      </c>
      <c r="C9" s="12" t="s">
        <v>6</v>
      </c>
      <c r="D9" s="14" t="s">
        <v>460</v>
      </c>
      <c r="E9" s="53" t="s">
        <v>458</v>
      </c>
      <c r="F9" s="38">
        <f t="shared" si="5"/>
        <v>63973.7</v>
      </c>
      <c r="G9" s="135">
        <v>54215</v>
      </c>
      <c r="H9" s="16">
        <f t="shared" si="6"/>
        <v>9758.6999999999989</v>
      </c>
      <c r="I9" s="16">
        <v>0</v>
      </c>
      <c r="J9" s="11">
        <v>0</v>
      </c>
      <c r="K9" s="38">
        <f t="shared" si="3"/>
        <v>1084.3</v>
      </c>
      <c r="L9" s="38">
        <f t="shared" si="4"/>
        <v>62889.399999999994</v>
      </c>
    </row>
    <row r="10" spans="1:14" x14ac:dyDescent="0.2">
      <c r="A10" s="12" t="s">
        <v>459</v>
      </c>
      <c r="B10" s="119" t="s">
        <v>293</v>
      </c>
      <c r="C10" s="12" t="s">
        <v>489</v>
      </c>
      <c r="D10" s="14" t="s">
        <v>488</v>
      </c>
      <c r="E10" s="12" t="s">
        <v>463</v>
      </c>
      <c r="F10" s="38">
        <f t="shared" si="5"/>
        <v>18691.199999999997</v>
      </c>
      <c r="G10" s="38">
        <v>15840</v>
      </c>
      <c r="H10" s="16">
        <v>0</v>
      </c>
      <c r="I10" s="16">
        <f t="shared" si="1"/>
        <v>1425.6</v>
      </c>
      <c r="J10" s="11">
        <f t="shared" si="2"/>
        <v>1425.6</v>
      </c>
      <c r="K10" s="38">
        <f t="shared" si="3"/>
        <v>316.8</v>
      </c>
      <c r="L10" s="38">
        <f t="shared" si="4"/>
        <v>18374.399999999998</v>
      </c>
    </row>
    <row r="11" spans="1:14" x14ac:dyDescent="0.2">
      <c r="A11" s="12" t="s">
        <v>459</v>
      </c>
      <c r="B11" s="119" t="s">
        <v>438</v>
      </c>
      <c r="C11" s="12" t="s">
        <v>489</v>
      </c>
      <c r="D11" s="14" t="s">
        <v>488</v>
      </c>
      <c r="E11" s="12" t="s">
        <v>466</v>
      </c>
      <c r="F11" s="38">
        <f t="shared" si="5"/>
        <v>43188</v>
      </c>
      <c r="G11" s="38">
        <v>36600</v>
      </c>
      <c r="H11" s="16">
        <v>0</v>
      </c>
      <c r="I11" s="16">
        <f t="shared" si="1"/>
        <v>3294</v>
      </c>
      <c r="J11" s="11">
        <f t="shared" si="2"/>
        <v>3294</v>
      </c>
      <c r="K11" s="38">
        <f t="shared" si="3"/>
        <v>732</v>
      </c>
      <c r="L11" s="38">
        <f t="shared" si="4"/>
        <v>42456</v>
      </c>
    </row>
    <row r="12" spans="1:14" x14ac:dyDescent="0.2">
      <c r="A12" s="121" t="s">
        <v>459</v>
      </c>
      <c r="B12" s="122" t="s">
        <v>438</v>
      </c>
      <c r="C12" s="121" t="s">
        <v>489</v>
      </c>
      <c r="D12" s="182"/>
      <c r="E12" s="121" t="s">
        <v>490</v>
      </c>
      <c r="F12" s="124">
        <f t="shared" si="5"/>
        <v>12620.07</v>
      </c>
      <c r="G12" s="124">
        <f>195.66*64.5</f>
        <v>12620.07</v>
      </c>
      <c r="H12" s="127">
        <v>0</v>
      </c>
      <c r="I12" s="127">
        <v>0</v>
      </c>
      <c r="J12" s="183">
        <v>0</v>
      </c>
      <c r="K12" s="124">
        <v>0</v>
      </c>
      <c r="L12" s="124">
        <f t="shared" si="4"/>
        <v>12620.07</v>
      </c>
    </row>
    <row r="13" spans="1:14" x14ac:dyDescent="0.2">
      <c r="A13" s="121" t="s">
        <v>459</v>
      </c>
      <c r="B13" s="122" t="s">
        <v>438</v>
      </c>
      <c r="C13" s="121" t="s">
        <v>489</v>
      </c>
      <c r="D13" s="182"/>
      <c r="E13" s="121" t="s">
        <v>491</v>
      </c>
      <c r="F13" s="124">
        <f t="shared" si="5"/>
        <v>109424.25</v>
      </c>
      <c r="G13" s="124">
        <f>1696.5*64.5</f>
        <v>109424.25</v>
      </c>
      <c r="H13" s="127">
        <v>0</v>
      </c>
      <c r="I13" s="127">
        <v>0</v>
      </c>
      <c r="J13" s="183">
        <v>0</v>
      </c>
      <c r="K13" s="124">
        <v>0</v>
      </c>
      <c r="L13" s="124">
        <f t="shared" si="4"/>
        <v>109424.25</v>
      </c>
    </row>
    <row r="14" spans="1:14" x14ac:dyDescent="0.2">
      <c r="A14" s="121" t="s">
        <v>459</v>
      </c>
      <c r="B14" s="122" t="s">
        <v>293</v>
      </c>
      <c r="C14" s="121" t="s">
        <v>489</v>
      </c>
      <c r="D14" s="182"/>
      <c r="E14" s="121" t="s">
        <v>492</v>
      </c>
      <c r="F14" s="124">
        <f t="shared" si="5"/>
        <v>32043.600000000002</v>
      </c>
      <c r="G14" s="124">
        <f>496.8*64.5</f>
        <v>32043.600000000002</v>
      </c>
      <c r="H14" s="127">
        <v>0</v>
      </c>
      <c r="I14" s="127">
        <v>0</v>
      </c>
      <c r="J14" s="183">
        <v>0</v>
      </c>
      <c r="K14" s="124">
        <v>0</v>
      </c>
      <c r="L14" s="124">
        <f t="shared" si="4"/>
        <v>32043.600000000002</v>
      </c>
    </row>
    <row r="15" spans="1:14" x14ac:dyDescent="0.2">
      <c r="A15" s="12" t="s">
        <v>459</v>
      </c>
      <c r="B15" s="119" t="s">
        <v>264</v>
      </c>
      <c r="C15" s="12" t="s">
        <v>489</v>
      </c>
      <c r="D15" s="14" t="s">
        <v>488</v>
      </c>
      <c r="E15" s="12" t="s">
        <v>474</v>
      </c>
      <c r="F15" s="38">
        <f t="shared" si="5"/>
        <v>12307.400000000001</v>
      </c>
      <c r="G15" s="38">
        <v>10430</v>
      </c>
      <c r="H15" s="16">
        <v>0</v>
      </c>
      <c r="I15" s="16">
        <f t="shared" si="1"/>
        <v>938.69999999999993</v>
      </c>
      <c r="J15" s="11">
        <f t="shared" si="2"/>
        <v>938.69999999999993</v>
      </c>
      <c r="K15" s="38">
        <f t="shared" si="3"/>
        <v>208.6</v>
      </c>
      <c r="L15" s="38">
        <f t="shared" si="4"/>
        <v>12098.800000000001</v>
      </c>
    </row>
    <row r="16" spans="1:14" x14ac:dyDescent="0.2">
      <c r="A16" s="12" t="s">
        <v>459</v>
      </c>
      <c r="B16" s="119" t="s">
        <v>264</v>
      </c>
      <c r="C16" s="12" t="s">
        <v>489</v>
      </c>
      <c r="D16" s="14" t="s">
        <v>488</v>
      </c>
      <c r="E16" s="12" t="s">
        <v>475</v>
      </c>
      <c r="F16" s="38">
        <f t="shared" si="5"/>
        <v>30444</v>
      </c>
      <c r="G16" s="38">
        <v>25800</v>
      </c>
      <c r="H16" s="16">
        <v>0</v>
      </c>
      <c r="I16" s="16">
        <f t="shared" si="1"/>
        <v>2322</v>
      </c>
      <c r="J16" s="11">
        <f t="shared" si="2"/>
        <v>2322</v>
      </c>
      <c r="K16" s="38">
        <f t="shared" si="3"/>
        <v>516</v>
      </c>
      <c r="L16" s="38">
        <f t="shared" si="4"/>
        <v>29928</v>
      </c>
    </row>
    <row r="17" spans="1:14" x14ac:dyDescent="0.2">
      <c r="A17" s="12" t="s">
        <v>459</v>
      </c>
      <c r="B17" s="119" t="s">
        <v>264</v>
      </c>
      <c r="C17" s="12" t="s">
        <v>489</v>
      </c>
      <c r="D17" s="14" t="s">
        <v>488</v>
      </c>
      <c r="E17" s="12" t="s">
        <v>477</v>
      </c>
      <c r="F17" s="38">
        <f t="shared" si="5"/>
        <v>1416</v>
      </c>
      <c r="G17" s="38">
        <v>1200</v>
      </c>
      <c r="H17" s="16">
        <v>0</v>
      </c>
      <c r="I17" s="16">
        <f t="shared" si="1"/>
        <v>108</v>
      </c>
      <c r="J17" s="11">
        <f t="shared" si="2"/>
        <v>108</v>
      </c>
      <c r="K17" s="38">
        <f t="shared" si="3"/>
        <v>24</v>
      </c>
      <c r="L17" s="38">
        <f t="shared" si="4"/>
        <v>1392</v>
      </c>
    </row>
    <row r="18" spans="1:14" x14ac:dyDescent="0.2">
      <c r="A18" s="12" t="s">
        <v>459</v>
      </c>
      <c r="B18" s="119" t="s">
        <v>264</v>
      </c>
      <c r="C18" s="12" t="s">
        <v>489</v>
      </c>
      <c r="D18" s="14" t="s">
        <v>488</v>
      </c>
      <c r="E18" s="12" t="s">
        <v>479</v>
      </c>
      <c r="F18" s="38">
        <f t="shared" si="5"/>
        <v>298.53999999999996</v>
      </c>
      <c r="G18" s="38">
        <v>253</v>
      </c>
      <c r="H18" s="16">
        <v>0</v>
      </c>
      <c r="I18" s="16">
        <f t="shared" si="1"/>
        <v>22.77</v>
      </c>
      <c r="J18" s="11">
        <f t="shared" si="2"/>
        <v>22.77</v>
      </c>
      <c r="K18" s="38">
        <f t="shared" si="3"/>
        <v>5.0600000000000005</v>
      </c>
      <c r="L18" s="38">
        <f t="shared" si="4"/>
        <v>293.47999999999996</v>
      </c>
    </row>
    <row r="19" spans="1:14" x14ac:dyDescent="0.2">
      <c r="A19" s="12" t="s">
        <v>459</v>
      </c>
      <c r="B19" s="119" t="s">
        <v>293</v>
      </c>
      <c r="C19" s="12" t="s">
        <v>489</v>
      </c>
      <c r="D19" s="14" t="s">
        <v>488</v>
      </c>
      <c r="E19" s="12" t="s">
        <v>480</v>
      </c>
      <c r="F19" s="38">
        <f t="shared" si="5"/>
        <v>479764.4</v>
      </c>
      <c r="G19" s="38">
        <v>406580</v>
      </c>
      <c r="H19" s="16">
        <v>0</v>
      </c>
      <c r="I19" s="16">
        <f t="shared" si="1"/>
        <v>36592.199999999997</v>
      </c>
      <c r="J19" s="11">
        <f t="shared" si="2"/>
        <v>36592.199999999997</v>
      </c>
      <c r="K19" s="38">
        <f t="shared" si="3"/>
        <v>8131.6</v>
      </c>
      <c r="L19" s="38">
        <f t="shared" si="4"/>
        <v>471632.80000000005</v>
      </c>
    </row>
    <row r="20" spans="1:14" x14ac:dyDescent="0.2">
      <c r="A20" s="12" t="s">
        <v>459</v>
      </c>
      <c r="B20" s="119" t="s">
        <v>293</v>
      </c>
      <c r="C20" s="12" t="s">
        <v>489</v>
      </c>
      <c r="D20" s="14" t="s">
        <v>488</v>
      </c>
      <c r="E20" s="12" t="s">
        <v>482</v>
      </c>
      <c r="F20" s="38">
        <f t="shared" si="5"/>
        <v>2950</v>
      </c>
      <c r="G20" s="38">
        <v>2500</v>
      </c>
      <c r="H20" s="16">
        <v>0</v>
      </c>
      <c r="I20" s="16">
        <f t="shared" si="1"/>
        <v>225</v>
      </c>
      <c r="J20" s="11">
        <f t="shared" si="2"/>
        <v>225</v>
      </c>
      <c r="K20" s="38">
        <f t="shared" si="3"/>
        <v>50</v>
      </c>
      <c r="L20" s="38">
        <f t="shared" si="4"/>
        <v>2900</v>
      </c>
    </row>
    <row r="21" spans="1:14" x14ac:dyDescent="0.2">
      <c r="A21" s="12" t="s">
        <v>459</v>
      </c>
      <c r="B21" s="119" t="s">
        <v>293</v>
      </c>
      <c r="C21" s="12" t="s">
        <v>489</v>
      </c>
      <c r="D21" s="14" t="s">
        <v>488</v>
      </c>
      <c r="E21" s="12" t="s">
        <v>484</v>
      </c>
      <c r="F21" s="38">
        <f t="shared" si="5"/>
        <v>2950</v>
      </c>
      <c r="G21" s="38">
        <v>2500</v>
      </c>
      <c r="H21" s="16">
        <v>0</v>
      </c>
      <c r="I21" s="16">
        <f t="shared" si="1"/>
        <v>225</v>
      </c>
      <c r="J21" s="11">
        <f t="shared" si="2"/>
        <v>225</v>
      </c>
      <c r="K21" s="38">
        <f t="shared" si="3"/>
        <v>50</v>
      </c>
      <c r="L21" s="38">
        <f t="shared" si="4"/>
        <v>2900</v>
      </c>
    </row>
    <row r="22" spans="1:14" x14ac:dyDescent="0.2">
      <c r="A22" s="12" t="s">
        <v>459</v>
      </c>
      <c r="B22" s="119" t="s">
        <v>264</v>
      </c>
      <c r="C22" s="12" t="s">
        <v>489</v>
      </c>
      <c r="D22" s="14" t="s">
        <v>488</v>
      </c>
      <c r="E22" s="12" t="s">
        <v>486</v>
      </c>
      <c r="F22" s="38">
        <f t="shared" si="5"/>
        <v>566.40000000000009</v>
      </c>
      <c r="G22" s="38">
        <v>480</v>
      </c>
      <c r="H22" s="16">
        <v>0</v>
      </c>
      <c r="I22" s="16">
        <f t="shared" si="1"/>
        <v>43.199999999999996</v>
      </c>
      <c r="J22" s="11">
        <f t="shared" si="2"/>
        <v>43.199999999999996</v>
      </c>
      <c r="K22" s="38">
        <f t="shared" si="3"/>
        <v>9.6</v>
      </c>
      <c r="L22" s="38">
        <f t="shared" si="4"/>
        <v>556.80000000000007</v>
      </c>
    </row>
    <row r="23" spans="1:14" x14ac:dyDescent="0.2">
      <c r="A23" s="12" t="s">
        <v>459</v>
      </c>
      <c r="B23" s="119" t="s">
        <v>293</v>
      </c>
      <c r="C23" s="12" t="s">
        <v>489</v>
      </c>
      <c r="D23" s="14" t="s">
        <v>488</v>
      </c>
      <c r="E23" s="12" t="s">
        <v>487</v>
      </c>
      <c r="F23" s="38">
        <f t="shared" si="5"/>
        <v>33040</v>
      </c>
      <c r="G23" s="38">
        <v>28000</v>
      </c>
      <c r="H23" s="16">
        <v>0</v>
      </c>
      <c r="I23" s="16">
        <f t="shared" si="1"/>
        <v>2520</v>
      </c>
      <c r="J23" s="11">
        <f t="shared" si="2"/>
        <v>2520</v>
      </c>
      <c r="K23" s="38">
        <f t="shared" si="3"/>
        <v>560</v>
      </c>
      <c r="L23" s="38">
        <f t="shared" si="4"/>
        <v>32480</v>
      </c>
    </row>
    <row r="24" spans="1:14" x14ac:dyDescent="0.2">
      <c r="A24" s="12" t="s">
        <v>494</v>
      </c>
      <c r="B24" s="119" t="s">
        <v>264</v>
      </c>
      <c r="C24" s="12" t="s">
        <v>496</v>
      </c>
      <c r="D24" s="14" t="s">
        <v>495</v>
      </c>
      <c r="E24" s="69" t="s">
        <v>493</v>
      </c>
      <c r="F24" s="38">
        <f t="shared" si="5"/>
        <v>107295.03999999999</v>
      </c>
      <c r="G24" s="16">
        <v>90928</v>
      </c>
      <c r="H24" s="38">
        <f t="shared" ref="H24:H34" si="7">G24*18%</f>
        <v>16367.039999999999</v>
      </c>
      <c r="I24" s="16">
        <v>0</v>
      </c>
      <c r="J24" s="16">
        <v>0</v>
      </c>
      <c r="K24" s="38">
        <f t="shared" ref="K24:K30" si="8">G24*2%</f>
        <v>1818.56</v>
      </c>
      <c r="L24" s="38">
        <f t="shared" ref="L24:L30" si="9">F24-K24</f>
        <v>105476.48</v>
      </c>
    </row>
    <row r="25" spans="1:14" x14ac:dyDescent="0.2">
      <c r="A25" s="12" t="s">
        <v>546</v>
      </c>
      <c r="B25" s="119" t="s">
        <v>293</v>
      </c>
      <c r="C25" s="12" t="s">
        <v>1</v>
      </c>
      <c r="D25" s="14" t="s">
        <v>545</v>
      </c>
      <c r="E25" s="173" t="s">
        <v>177</v>
      </c>
      <c r="F25" s="38">
        <f t="shared" si="5"/>
        <v>6403.86</v>
      </c>
      <c r="G25" s="174">
        <v>5427</v>
      </c>
      <c r="H25" s="38">
        <f t="shared" si="7"/>
        <v>976.86</v>
      </c>
      <c r="I25" s="16">
        <v>0</v>
      </c>
      <c r="J25" s="16">
        <v>0</v>
      </c>
      <c r="K25" s="38">
        <f t="shared" si="8"/>
        <v>108.54</v>
      </c>
      <c r="L25" s="38">
        <f t="shared" si="9"/>
        <v>6295.32</v>
      </c>
    </row>
    <row r="26" spans="1:14" x14ac:dyDescent="0.2">
      <c r="A26" s="12" t="s">
        <v>546</v>
      </c>
      <c r="B26" s="119" t="s">
        <v>293</v>
      </c>
      <c r="C26" s="12" t="s">
        <v>1</v>
      </c>
      <c r="D26" s="14" t="s">
        <v>545</v>
      </c>
      <c r="E26" s="12" t="s">
        <v>178</v>
      </c>
      <c r="F26" s="38">
        <f t="shared" si="5"/>
        <v>5137.72</v>
      </c>
      <c r="G26" s="38">
        <v>4354</v>
      </c>
      <c r="H26" s="38">
        <f t="shared" si="7"/>
        <v>783.72</v>
      </c>
      <c r="I26" s="16">
        <v>0</v>
      </c>
      <c r="J26" s="16">
        <v>0</v>
      </c>
      <c r="K26" s="38">
        <f t="shared" si="8"/>
        <v>87.08</v>
      </c>
      <c r="L26" s="38">
        <f t="shared" si="9"/>
        <v>5050.6400000000003</v>
      </c>
    </row>
    <row r="27" spans="1:14" x14ac:dyDescent="0.2">
      <c r="A27" s="12" t="s">
        <v>546</v>
      </c>
      <c r="B27" s="119" t="s">
        <v>520</v>
      </c>
      <c r="C27" s="12" t="s">
        <v>1</v>
      </c>
      <c r="D27" s="14" t="s">
        <v>545</v>
      </c>
      <c r="E27" s="12" t="s">
        <v>179</v>
      </c>
      <c r="F27" s="38">
        <f t="shared" si="5"/>
        <v>15145.3</v>
      </c>
      <c r="G27" s="38">
        <v>12835</v>
      </c>
      <c r="H27" s="38">
        <f t="shared" si="7"/>
        <v>2310.2999999999997</v>
      </c>
      <c r="I27" s="16">
        <v>0</v>
      </c>
      <c r="J27" s="16">
        <v>0</v>
      </c>
      <c r="K27" s="38">
        <f t="shared" si="8"/>
        <v>256.7</v>
      </c>
      <c r="L27" s="38">
        <f t="shared" si="9"/>
        <v>14888.599999999999</v>
      </c>
    </row>
    <row r="28" spans="1:14" x14ac:dyDescent="0.2">
      <c r="A28" s="12" t="s">
        <v>546</v>
      </c>
      <c r="B28" s="119" t="s">
        <v>520</v>
      </c>
      <c r="C28" s="12" t="s">
        <v>1</v>
      </c>
      <c r="D28" s="14" t="s">
        <v>545</v>
      </c>
      <c r="E28" s="12" t="s">
        <v>180</v>
      </c>
      <c r="F28" s="38">
        <f t="shared" si="5"/>
        <v>11422.4</v>
      </c>
      <c r="G28" s="38">
        <v>9680</v>
      </c>
      <c r="H28" s="38">
        <f t="shared" si="7"/>
        <v>1742.3999999999999</v>
      </c>
      <c r="I28" s="16">
        <v>0</v>
      </c>
      <c r="J28" s="16">
        <v>0</v>
      </c>
      <c r="K28" s="38">
        <f t="shared" si="8"/>
        <v>193.6</v>
      </c>
      <c r="L28" s="38">
        <f t="shared" si="9"/>
        <v>11228.8</v>
      </c>
    </row>
    <row r="29" spans="1:14" x14ac:dyDescent="0.2">
      <c r="A29" s="12" t="s">
        <v>546</v>
      </c>
      <c r="B29" s="119" t="s">
        <v>520</v>
      </c>
      <c r="C29" s="12" t="s">
        <v>1</v>
      </c>
      <c r="D29" s="14" t="s">
        <v>545</v>
      </c>
      <c r="E29" s="12" t="s">
        <v>181</v>
      </c>
      <c r="F29" s="38">
        <f t="shared" si="5"/>
        <v>51508.18</v>
      </c>
      <c r="G29" s="38">
        <v>43651</v>
      </c>
      <c r="H29" s="38">
        <f t="shared" si="7"/>
        <v>7857.1799999999994</v>
      </c>
      <c r="I29" s="16">
        <v>0</v>
      </c>
      <c r="J29" s="16">
        <v>0</v>
      </c>
      <c r="K29" s="38">
        <f t="shared" si="8"/>
        <v>873.02</v>
      </c>
      <c r="L29" s="38">
        <f t="shared" si="9"/>
        <v>50635.16</v>
      </c>
      <c r="M29" s="320" t="s">
        <v>547</v>
      </c>
      <c r="N29" s="320"/>
    </row>
    <row r="30" spans="1:14" x14ac:dyDescent="0.2">
      <c r="A30" s="12" t="s">
        <v>546</v>
      </c>
      <c r="B30" s="119" t="s">
        <v>520</v>
      </c>
      <c r="C30" s="12" t="s">
        <v>1</v>
      </c>
      <c r="D30" s="14" t="s">
        <v>545</v>
      </c>
      <c r="E30" s="12" t="s">
        <v>182</v>
      </c>
      <c r="F30" s="38">
        <f t="shared" si="5"/>
        <v>22058.92</v>
      </c>
      <c r="G30" s="38">
        <v>18694</v>
      </c>
      <c r="H30" s="38">
        <f t="shared" si="7"/>
        <v>3364.92</v>
      </c>
      <c r="I30" s="16">
        <v>0</v>
      </c>
      <c r="J30" s="16">
        <v>0</v>
      </c>
      <c r="K30" s="38">
        <f t="shared" si="8"/>
        <v>373.88</v>
      </c>
      <c r="L30" s="38">
        <f t="shared" si="9"/>
        <v>21685.039999999997</v>
      </c>
      <c r="M30" s="114" t="s">
        <v>548</v>
      </c>
      <c r="N30" s="116">
        <f>SUM(H3:H34)</f>
        <v>84797.28</v>
      </c>
    </row>
    <row r="31" spans="1:14" x14ac:dyDescent="0.2">
      <c r="A31" s="12" t="s">
        <v>546</v>
      </c>
      <c r="B31" s="119" t="s">
        <v>520</v>
      </c>
      <c r="C31" s="12" t="s">
        <v>1</v>
      </c>
      <c r="D31" s="14" t="s">
        <v>545</v>
      </c>
      <c r="E31" s="12" t="s">
        <v>183</v>
      </c>
      <c r="F31" s="38">
        <f t="shared" si="5"/>
        <v>30154.9</v>
      </c>
      <c r="G31" s="38">
        <v>25555</v>
      </c>
      <c r="H31" s="38">
        <f t="shared" si="7"/>
        <v>4599.8999999999996</v>
      </c>
      <c r="I31" s="16">
        <v>0</v>
      </c>
      <c r="J31" s="16">
        <v>0</v>
      </c>
      <c r="K31" s="38">
        <f t="shared" ref="K31:K34" si="10">G31*2%</f>
        <v>511.1</v>
      </c>
      <c r="L31" s="38">
        <f t="shared" ref="L31:L34" si="11">F31-K31</f>
        <v>29643.800000000003</v>
      </c>
      <c r="M31" s="114" t="s">
        <v>549</v>
      </c>
      <c r="N31" s="116">
        <f>SUM(I3:I34)</f>
        <v>49434.659999999996</v>
      </c>
    </row>
    <row r="32" spans="1:14" x14ac:dyDescent="0.2">
      <c r="A32" s="12" t="s">
        <v>546</v>
      </c>
      <c r="B32" s="119" t="s">
        <v>520</v>
      </c>
      <c r="C32" s="12" t="s">
        <v>1</v>
      </c>
      <c r="D32" s="14" t="s">
        <v>545</v>
      </c>
      <c r="E32" s="12" t="s">
        <v>184</v>
      </c>
      <c r="F32" s="38">
        <f t="shared" si="5"/>
        <v>35400</v>
      </c>
      <c r="G32" s="38">
        <v>30000</v>
      </c>
      <c r="H32" s="38">
        <f t="shared" si="7"/>
        <v>5400</v>
      </c>
      <c r="I32" s="16">
        <v>0</v>
      </c>
      <c r="J32" s="11">
        <v>0</v>
      </c>
      <c r="K32" s="38">
        <f t="shared" si="10"/>
        <v>600</v>
      </c>
      <c r="L32" s="38">
        <f t="shared" si="11"/>
        <v>34800</v>
      </c>
      <c r="M32" s="114" t="s">
        <v>550</v>
      </c>
      <c r="N32" s="116">
        <f>SUM(J3:J34)</f>
        <v>49434.659999999996</v>
      </c>
    </row>
    <row r="33" spans="1:14" x14ac:dyDescent="0.2">
      <c r="A33" s="12" t="s">
        <v>546</v>
      </c>
      <c r="B33" s="119" t="s">
        <v>264</v>
      </c>
      <c r="C33" s="12" t="s">
        <v>558</v>
      </c>
      <c r="D33" s="14" t="s">
        <v>557</v>
      </c>
      <c r="E33" s="53" t="s">
        <v>554</v>
      </c>
      <c r="F33" s="38">
        <f t="shared" si="5"/>
        <v>14868</v>
      </c>
      <c r="G33" s="16">
        <v>12600</v>
      </c>
      <c r="H33" s="38">
        <f t="shared" si="7"/>
        <v>2268</v>
      </c>
      <c r="I33" s="16">
        <v>0</v>
      </c>
      <c r="J33" s="11">
        <v>0</v>
      </c>
      <c r="K33" s="38">
        <f t="shared" si="10"/>
        <v>252</v>
      </c>
      <c r="L33" s="38">
        <f t="shared" si="11"/>
        <v>14616</v>
      </c>
    </row>
    <row r="34" spans="1:14" x14ac:dyDescent="0.2">
      <c r="A34" s="12" t="s">
        <v>546</v>
      </c>
      <c r="B34" s="119" t="s">
        <v>293</v>
      </c>
      <c r="C34" s="12" t="s">
        <v>558</v>
      </c>
      <c r="D34" s="14" t="s">
        <v>557</v>
      </c>
      <c r="E34" s="53" t="s">
        <v>555</v>
      </c>
      <c r="F34" s="38">
        <f t="shared" si="5"/>
        <v>4114.66</v>
      </c>
      <c r="G34" s="16">
        <v>3487</v>
      </c>
      <c r="H34" s="38">
        <f t="shared" si="7"/>
        <v>627.66</v>
      </c>
      <c r="I34" s="16">
        <v>0</v>
      </c>
      <c r="J34" s="11">
        <v>0</v>
      </c>
      <c r="K34" s="38">
        <f t="shared" si="10"/>
        <v>69.739999999999995</v>
      </c>
      <c r="L34" s="38">
        <f t="shared" si="11"/>
        <v>4044.92</v>
      </c>
      <c r="M34" s="114" t="s">
        <v>551</v>
      </c>
      <c r="N34" s="116">
        <f>SUM(N30:N32)</f>
        <v>183666.6</v>
      </c>
    </row>
    <row r="35" spans="1:14" ht="18.75" x14ac:dyDescent="0.3">
      <c r="A35" s="317">
        <v>42948</v>
      </c>
      <c r="B35" s="318"/>
      <c r="C35" s="318"/>
      <c r="D35" s="318"/>
      <c r="E35" s="318"/>
      <c r="F35" s="318"/>
      <c r="G35" s="318"/>
      <c r="H35" s="318"/>
      <c r="I35" s="318"/>
      <c r="J35" s="318"/>
      <c r="K35" s="318"/>
      <c r="L35" s="319"/>
    </row>
    <row r="36" spans="1:14" x14ac:dyDescent="0.2">
      <c r="A36" s="12" t="s">
        <v>513</v>
      </c>
      <c r="B36" s="119" t="s">
        <v>520</v>
      </c>
      <c r="C36" s="12" t="s">
        <v>519</v>
      </c>
      <c r="D36" s="14" t="s">
        <v>518</v>
      </c>
      <c r="E36" s="12" t="s">
        <v>514</v>
      </c>
      <c r="F36" s="38">
        <f t="shared" si="5"/>
        <v>94400</v>
      </c>
      <c r="G36" s="38">
        <v>80000</v>
      </c>
      <c r="H36" s="16">
        <f t="shared" si="6"/>
        <v>14400</v>
      </c>
      <c r="I36" s="16">
        <v>0</v>
      </c>
      <c r="J36" s="11">
        <v>0</v>
      </c>
      <c r="K36" s="38">
        <f t="shared" si="3"/>
        <v>1600</v>
      </c>
      <c r="L36" s="38">
        <f t="shared" si="4"/>
        <v>92800</v>
      </c>
    </row>
    <row r="37" spans="1:14" x14ac:dyDescent="0.2">
      <c r="A37" s="12" t="s">
        <v>513</v>
      </c>
      <c r="B37" s="119" t="s">
        <v>520</v>
      </c>
      <c r="C37" s="12" t="s">
        <v>519</v>
      </c>
      <c r="D37" s="14" t="s">
        <v>518</v>
      </c>
      <c r="E37" s="12" t="s">
        <v>515</v>
      </c>
      <c r="F37" s="38">
        <f t="shared" si="5"/>
        <v>9440</v>
      </c>
      <c r="G37" s="38">
        <v>8000</v>
      </c>
      <c r="H37" s="16">
        <f t="shared" si="6"/>
        <v>1440</v>
      </c>
      <c r="I37" s="16">
        <v>0</v>
      </c>
      <c r="J37" s="11">
        <v>0</v>
      </c>
      <c r="K37" s="38">
        <f t="shared" si="3"/>
        <v>160</v>
      </c>
      <c r="L37" s="38">
        <f t="shared" si="4"/>
        <v>9280</v>
      </c>
    </row>
    <row r="38" spans="1:14" x14ac:dyDescent="0.2">
      <c r="A38" s="12" t="s">
        <v>513</v>
      </c>
      <c r="B38" s="119" t="s">
        <v>520</v>
      </c>
      <c r="C38" s="12" t="s">
        <v>519</v>
      </c>
      <c r="D38" s="14" t="s">
        <v>518</v>
      </c>
      <c r="E38" s="12" t="s">
        <v>516</v>
      </c>
      <c r="F38" s="38">
        <f t="shared" si="5"/>
        <v>82600</v>
      </c>
      <c r="G38" s="38">
        <v>70000</v>
      </c>
      <c r="H38" s="16">
        <f t="shared" si="6"/>
        <v>12600</v>
      </c>
      <c r="I38" s="16">
        <v>0</v>
      </c>
      <c r="J38" s="11">
        <v>0</v>
      </c>
      <c r="K38" s="38">
        <f t="shared" si="3"/>
        <v>1400</v>
      </c>
      <c r="L38" s="38">
        <f t="shared" si="4"/>
        <v>81200</v>
      </c>
    </row>
    <row r="39" spans="1:14" x14ac:dyDescent="0.2">
      <c r="A39" s="12" t="s">
        <v>513</v>
      </c>
      <c r="B39" s="119" t="s">
        <v>520</v>
      </c>
      <c r="C39" s="12" t="s">
        <v>519</v>
      </c>
      <c r="D39" s="14" t="s">
        <v>518</v>
      </c>
      <c r="E39" s="12" t="s">
        <v>517</v>
      </c>
      <c r="F39" s="38">
        <f t="shared" si="5"/>
        <v>29500</v>
      </c>
      <c r="G39" s="38">
        <v>25000</v>
      </c>
      <c r="H39" s="16">
        <f t="shared" si="6"/>
        <v>4500</v>
      </c>
      <c r="I39" s="16">
        <v>0</v>
      </c>
      <c r="J39" s="11">
        <v>0</v>
      </c>
      <c r="K39" s="38">
        <f t="shared" si="3"/>
        <v>500</v>
      </c>
      <c r="L39" s="38">
        <f t="shared" si="4"/>
        <v>29000</v>
      </c>
    </row>
    <row r="40" spans="1:14" x14ac:dyDescent="0.2">
      <c r="A40" s="12" t="s">
        <v>526</v>
      </c>
      <c r="B40" s="119" t="s">
        <v>520</v>
      </c>
      <c r="C40" s="12" t="s">
        <v>119</v>
      </c>
      <c r="D40" s="14" t="s">
        <v>527</v>
      </c>
      <c r="E40" s="62" t="s">
        <v>522</v>
      </c>
      <c r="F40" s="38">
        <f t="shared" si="5"/>
        <v>96288</v>
      </c>
      <c r="G40" s="38">
        <v>81600</v>
      </c>
      <c r="H40" s="16">
        <f t="shared" si="6"/>
        <v>14688</v>
      </c>
      <c r="I40" s="16">
        <v>0</v>
      </c>
      <c r="J40" s="16">
        <v>0</v>
      </c>
      <c r="K40" s="38">
        <f t="shared" si="3"/>
        <v>1632</v>
      </c>
      <c r="L40" s="38">
        <f t="shared" si="4"/>
        <v>94656</v>
      </c>
    </row>
    <row r="41" spans="1:14" x14ac:dyDescent="0.2">
      <c r="A41" s="12" t="s">
        <v>526</v>
      </c>
      <c r="B41" s="119" t="s">
        <v>520</v>
      </c>
      <c r="C41" s="12" t="s">
        <v>119</v>
      </c>
      <c r="D41" s="14" t="s">
        <v>527</v>
      </c>
      <c r="E41" s="62" t="s">
        <v>523</v>
      </c>
      <c r="F41" s="38">
        <f t="shared" si="5"/>
        <v>46986.42</v>
      </c>
      <c r="G41" s="38">
        <v>39819</v>
      </c>
      <c r="H41" s="16">
        <f t="shared" si="6"/>
        <v>7167.42</v>
      </c>
      <c r="I41" s="16">
        <v>0</v>
      </c>
      <c r="J41" s="16">
        <v>0</v>
      </c>
      <c r="K41" s="38">
        <f t="shared" si="3"/>
        <v>796.38</v>
      </c>
      <c r="L41" s="38">
        <f t="shared" si="4"/>
        <v>46190.04</v>
      </c>
    </row>
    <row r="42" spans="1:14" x14ac:dyDescent="0.2">
      <c r="A42" s="12" t="s">
        <v>526</v>
      </c>
      <c r="B42" s="119" t="s">
        <v>520</v>
      </c>
      <c r="C42" s="12" t="s">
        <v>119</v>
      </c>
      <c r="D42" s="14" t="s">
        <v>527</v>
      </c>
      <c r="E42" s="62" t="s">
        <v>524</v>
      </c>
      <c r="F42" s="38">
        <f t="shared" si="5"/>
        <v>53100</v>
      </c>
      <c r="G42" s="38">
        <v>45000</v>
      </c>
      <c r="H42" s="16">
        <f t="shared" si="6"/>
        <v>8100</v>
      </c>
      <c r="I42" s="16">
        <v>0</v>
      </c>
      <c r="J42" s="16">
        <v>0</v>
      </c>
      <c r="K42" s="38">
        <f t="shared" si="3"/>
        <v>900</v>
      </c>
      <c r="L42" s="38">
        <f t="shared" si="4"/>
        <v>52200</v>
      </c>
    </row>
    <row r="43" spans="1:14" x14ac:dyDescent="0.2">
      <c r="A43" s="12" t="s">
        <v>526</v>
      </c>
      <c r="B43" s="119" t="s">
        <v>520</v>
      </c>
      <c r="C43" s="12" t="s">
        <v>119</v>
      </c>
      <c r="D43" s="14" t="s">
        <v>527</v>
      </c>
      <c r="E43" s="62" t="s">
        <v>525</v>
      </c>
      <c r="F43" s="38">
        <f t="shared" si="5"/>
        <v>590</v>
      </c>
      <c r="G43" s="38">
        <v>500</v>
      </c>
      <c r="H43" s="16">
        <f t="shared" si="6"/>
        <v>90</v>
      </c>
      <c r="I43" s="16">
        <v>0</v>
      </c>
      <c r="J43" s="16">
        <v>0</v>
      </c>
      <c r="K43" s="38">
        <f t="shared" si="3"/>
        <v>10</v>
      </c>
      <c r="L43" s="38">
        <f t="shared" si="4"/>
        <v>580</v>
      </c>
    </row>
    <row r="44" spans="1:14" x14ac:dyDescent="0.2">
      <c r="A44" s="12" t="s">
        <v>526</v>
      </c>
      <c r="B44" s="119" t="s">
        <v>264</v>
      </c>
      <c r="C44" s="12" t="s">
        <v>115</v>
      </c>
      <c r="D44" s="14" t="s">
        <v>530</v>
      </c>
      <c r="E44" s="14" t="s">
        <v>528</v>
      </c>
      <c r="F44" s="38">
        <f t="shared" si="5"/>
        <v>11772.86</v>
      </c>
      <c r="G44" s="16">
        <v>9977</v>
      </c>
      <c r="H44" s="16">
        <f t="shared" si="6"/>
        <v>1795.86</v>
      </c>
      <c r="I44" s="16">
        <v>0</v>
      </c>
      <c r="J44" s="16">
        <v>0</v>
      </c>
      <c r="K44" s="38">
        <f t="shared" si="3"/>
        <v>199.54</v>
      </c>
      <c r="L44" s="38">
        <f t="shared" si="4"/>
        <v>11573.32</v>
      </c>
    </row>
    <row r="45" spans="1:14" x14ac:dyDescent="0.2">
      <c r="A45" s="12" t="s">
        <v>526</v>
      </c>
      <c r="B45" s="119" t="s">
        <v>264</v>
      </c>
      <c r="C45" s="12" t="s">
        <v>115</v>
      </c>
      <c r="D45" s="14" t="s">
        <v>530</v>
      </c>
      <c r="E45" s="14" t="s">
        <v>529</v>
      </c>
      <c r="F45" s="38">
        <f t="shared" si="5"/>
        <v>12046.619999999999</v>
      </c>
      <c r="G45" s="16">
        <v>10209</v>
      </c>
      <c r="H45" s="16">
        <f t="shared" si="6"/>
        <v>1837.62</v>
      </c>
      <c r="I45" s="16">
        <v>0</v>
      </c>
      <c r="J45" s="16">
        <v>0</v>
      </c>
      <c r="K45" s="38">
        <f t="shared" si="3"/>
        <v>204.18</v>
      </c>
      <c r="L45" s="38">
        <f t="shared" si="4"/>
        <v>11842.439999999999</v>
      </c>
    </row>
    <row r="46" spans="1:14" x14ac:dyDescent="0.2">
      <c r="A46" s="12" t="s">
        <v>526</v>
      </c>
      <c r="B46" s="119" t="s">
        <v>293</v>
      </c>
      <c r="C46" s="12" t="s">
        <v>12</v>
      </c>
      <c r="D46" s="12" t="s">
        <v>450</v>
      </c>
      <c r="E46" s="38" t="s">
        <v>531</v>
      </c>
      <c r="F46" s="38">
        <f t="shared" si="5"/>
        <v>22220.58</v>
      </c>
      <c r="G46" s="38">
        <v>18831</v>
      </c>
      <c r="H46" s="16">
        <v>0</v>
      </c>
      <c r="I46" s="16">
        <f t="shared" si="1"/>
        <v>1694.79</v>
      </c>
      <c r="J46" s="11">
        <f t="shared" si="2"/>
        <v>1694.79</v>
      </c>
      <c r="K46" s="38">
        <f t="shared" si="3"/>
        <v>376.62</v>
      </c>
      <c r="L46" s="38">
        <f t="shared" si="4"/>
        <v>21843.960000000003</v>
      </c>
    </row>
    <row r="47" spans="1:14" x14ac:dyDescent="0.2">
      <c r="A47" s="12" t="s">
        <v>526</v>
      </c>
      <c r="B47" s="119"/>
      <c r="C47" s="12" t="s">
        <v>135</v>
      </c>
      <c r="D47" s="14" t="s">
        <v>533</v>
      </c>
      <c r="E47" s="38" t="s">
        <v>532</v>
      </c>
      <c r="F47" s="38">
        <f t="shared" si="5"/>
        <v>278543.71999999997</v>
      </c>
      <c r="G47" s="38">
        <v>236054</v>
      </c>
      <c r="H47" s="16">
        <f t="shared" si="6"/>
        <v>42489.72</v>
      </c>
      <c r="I47" s="16">
        <v>0</v>
      </c>
      <c r="J47" s="11">
        <v>0</v>
      </c>
      <c r="K47" s="38">
        <f t="shared" si="3"/>
        <v>4721.08</v>
      </c>
      <c r="L47" s="38">
        <f t="shared" si="4"/>
        <v>273822.63999999996</v>
      </c>
    </row>
    <row r="48" spans="1:14" x14ac:dyDescent="0.2">
      <c r="A48" s="12" t="s">
        <v>562</v>
      </c>
      <c r="B48" s="119" t="s">
        <v>520</v>
      </c>
      <c r="C48" s="12" t="s">
        <v>77</v>
      </c>
      <c r="D48" s="12" t="s">
        <v>563</v>
      </c>
      <c r="E48" s="57" t="s">
        <v>561</v>
      </c>
      <c r="F48" s="38">
        <f t="shared" si="5"/>
        <v>11892.04</v>
      </c>
      <c r="G48" s="38">
        <v>10078</v>
      </c>
      <c r="H48" s="16">
        <f t="shared" si="6"/>
        <v>1814.04</v>
      </c>
      <c r="I48" s="16">
        <v>0</v>
      </c>
      <c r="J48" s="11">
        <v>0</v>
      </c>
      <c r="K48" s="38">
        <f t="shared" si="3"/>
        <v>201.56</v>
      </c>
      <c r="L48" s="38">
        <f t="shared" si="4"/>
        <v>11690.480000000001</v>
      </c>
    </row>
    <row r="49" spans="1:12" x14ac:dyDescent="0.2">
      <c r="A49" s="12" t="s">
        <v>562</v>
      </c>
      <c r="B49" s="119" t="s">
        <v>520</v>
      </c>
      <c r="C49" s="12" t="s">
        <v>489</v>
      </c>
      <c r="D49" s="12" t="s">
        <v>488</v>
      </c>
      <c r="E49" s="12" t="s">
        <v>564</v>
      </c>
      <c r="F49" s="38">
        <f t="shared" si="5"/>
        <v>44533.2</v>
      </c>
      <c r="G49" s="38">
        <v>37740</v>
      </c>
      <c r="H49" s="16">
        <v>0</v>
      </c>
      <c r="I49" s="16">
        <f t="shared" si="1"/>
        <v>3396.6</v>
      </c>
      <c r="J49" s="11">
        <f t="shared" si="2"/>
        <v>3396.6</v>
      </c>
      <c r="K49" s="38">
        <f t="shared" si="3"/>
        <v>754.80000000000007</v>
      </c>
      <c r="L49" s="38">
        <f t="shared" si="4"/>
        <v>43778.399999999994</v>
      </c>
    </row>
    <row r="50" spans="1:12" x14ac:dyDescent="0.2">
      <c r="A50" s="12" t="s">
        <v>562</v>
      </c>
      <c r="B50" s="119" t="s">
        <v>520</v>
      </c>
      <c r="C50" s="12" t="s">
        <v>489</v>
      </c>
      <c r="D50" s="12" t="s">
        <v>488</v>
      </c>
      <c r="E50" s="12" t="s">
        <v>565</v>
      </c>
      <c r="F50" s="38">
        <f t="shared" si="5"/>
        <v>100298.82</v>
      </c>
      <c r="G50" s="38">
        <v>84999</v>
      </c>
      <c r="H50" s="16">
        <v>0</v>
      </c>
      <c r="I50" s="16">
        <f t="shared" si="1"/>
        <v>7649.91</v>
      </c>
      <c r="J50" s="11">
        <f t="shared" si="2"/>
        <v>7649.91</v>
      </c>
      <c r="K50" s="38">
        <f t="shared" si="3"/>
        <v>1699.98</v>
      </c>
      <c r="L50" s="38">
        <f t="shared" si="4"/>
        <v>98598.840000000011</v>
      </c>
    </row>
    <row r="51" spans="1:12" x14ac:dyDescent="0.2">
      <c r="A51" s="12" t="s">
        <v>562</v>
      </c>
      <c r="B51" s="119" t="s">
        <v>520</v>
      </c>
      <c r="C51" s="12" t="s">
        <v>489</v>
      </c>
      <c r="D51" s="12" t="s">
        <v>488</v>
      </c>
      <c r="E51" s="12" t="s">
        <v>568</v>
      </c>
      <c r="F51" s="38">
        <f t="shared" si="5"/>
        <v>101454.04000000001</v>
      </c>
      <c r="G51" s="38">
        <v>85978</v>
      </c>
      <c r="H51" s="16">
        <v>0</v>
      </c>
      <c r="I51" s="16">
        <f t="shared" si="1"/>
        <v>7738.0199999999995</v>
      </c>
      <c r="J51" s="11">
        <f t="shared" si="2"/>
        <v>7738.0199999999995</v>
      </c>
      <c r="K51" s="38">
        <f t="shared" si="3"/>
        <v>1719.56</v>
      </c>
      <c r="L51" s="38">
        <f t="shared" si="4"/>
        <v>99734.48000000001</v>
      </c>
    </row>
    <row r="52" spans="1:12" x14ac:dyDescent="0.2">
      <c r="A52" s="12" t="s">
        <v>573</v>
      </c>
      <c r="B52" s="119" t="s">
        <v>520</v>
      </c>
      <c r="C52" s="10" t="s">
        <v>292</v>
      </c>
      <c r="D52" s="14" t="s">
        <v>574</v>
      </c>
      <c r="E52" s="38" t="s">
        <v>570</v>
      </c>
      <c r="F52" s="38">
        <f t="shared" si="5"/>
        <v>43162.04</v>
      </c>
      <c r="G52" s="11">
        <v>36578</v>
      </c>
      <c r="H52" s="16">
        <f t="shared" si="6"/>
        <v>6584.04</v>
      </c>
      <c r="I52" s="16">
        <v>0</v>
      </c>
      <c r="J52" s="11">
        <v>0</v>
      </c>
      <c r="K52" s="38">
        <f t="shared" si="3"/>
        <v>731.56000000000006</v>
      </c>
      <c r="L52" s="38">
        <f t="shared" si="4"/>
        <v>42430.48</v>
      </c>
    </row>
    <row r="53" spans="1:12" x14ac:dyDescent="0.2">
      <c r="A53" s="12" t="s">
        <v>573</v>
      </c>
      <c r="B53" s="119" t="s">
        <v>293</v>
      </c>
      <c r="C53" s="10" t="s">
        <v>577</v>
      </c>
      <c r="D53" s="14" t="s">
        <v>575</v>
      </c>
      <c r="E53" s="69" t="s">
        <v>576</v>
      </c>
      <c r="F53" s="38">
        <f t="shared" si="5"/>
        <v>820.1</v>
      </c>
      <c r="G53" s="11">
        <v>695</v>
      </c>
      <c r="H53" s="16">
        <f t="shared" si="6"/>
        <v>125.1</v>
      </c>
      <c r="I53" s="16">
        <v>0</v>
      </c>
      <c r="J53" s="11">
        <v>0</v>
      </c>
      <c r="K53" s="38">
        <f t="shared" si="3"/>
        <v>13.9</v>
      </c>
      <c r="L53" s="38">
        <f t="shared" si="4"/>
        <v>806.2</v>
      </c>
    </row>
    <row r="54" spans="1:12" x14ac:dyDescent="0.2">
      <c r="A54" s="12" t="s">
        <v>573</v>
      </c>
      <c r="B54" s="119" t="s">
        <v>264</v>
      </c>
      <c r="C54" s="10" t="s">
        <v>71</v>
      </c>
      <c r="D54" s="14" t="s">
        <v>451</v>
      </c>
      <c r="E54" s="69" t="s">
        <v>578</v>
      </c>
      <c r="F54" s="38">
        <f t="shared" si="5"/>
        <v>46161.599999999999</v>
      </c>
      <c r="G54" s="70">
        <v>39120</v>
      </c>
      <c r="H54" s="16">
        <f t="shared" si="6"/>
        <v>7041.5999999999995</v>
      </c>
      <c r="I54" s="16">
        <v>0</v>
      </c>
      <c r="J54" s="11">
        <v>0</v>
      </c>
      <c r="K54" s="38">
        <f t="shared" si="3"/>
        <v>782.4</v>
      </c>
      <c r="L54" s="38">
        <f t="shared" si="4"/>
        <v>45379.199999999997</v>
      </c>
    </row>
    <row r="55" spans="1:12" x14ac:dyDescent="0.2">
      <c r="A55" s="12" t="s">
        <v>573</v>
      </c>
      <c r="B55" s="119" t="s">
        <v>520</v>
      </c>
      <c r="C55" s="10" t="s">
        <v>71</v>
      </c>
      <c r="D55" s="12" t="s">
        <v>451</v>
      </c>
      <c r="E55" s="69" t="s">
        <v>579</v>
      </c>
      <c r="F55" s="38">
        <f t="shared" si="5"/>
        <v>35400</v>
      </c>
      <c r="G55" s="16">
        <v>30000</v>
      </c>
      <c r="H55" s="16">
        <f t="shared" si="6"/>
        <v>5400</v>
      </c>
      <c r="I55" s="16">
        <v>0</v>
      </c>
      <c r="J55" s="11">
        <v>0</v>
      </c>
      <c r="K55" s="38">
        <f t="shared" si="3"/>
        <v>600</v>
      </c>
      <c r="L55" s="38">
        <f t="shared" si="4"/>
        <v>34800</v>
      </c>
    </row>
    <row r="56" spans="1:12" x14ac:dyDescent="0.2">
      <c r="A56" s="12" t="s">
        <v>583</v>
      </c>
      <c r="B56" s="119" t="s">
        <v>293</v>
      </c>
      <c r="C56" s="12" t="s">
        <v>6</v>
      </c>
      <c r="D56" s="14" t="s">
        <v>460</v>
      </c>
      <c r="E56" s="53" t="s">
        <v>585</v>
      </c>
      <c r="F56" s="38">
        <f t="shared" si="5"/>
        <v>62687.5</v>
      </c>
      <c r="G56" s="16">
        <v>53125</v>
      </c>
      <c r="H56" s="16">
        <f t="shared" si="6"/>
        <v>9562.5</v>
      </c>
      <c r="I56" s="16">
        <v>0</v>
      </c>
      <c r="J56" s="11">
        <v>0</v>
      </c>
      <c r="K56" s="38">
        <f>G56*2%</f>
        <v>1062.5</v>
      </c>
      <c r="L56" s="38">
        <f t="shared" si="4"/>
        <v>61625</v>
      </c>
    </row>
    <row r="57" spans="1:12" x14ac:dyDescent="0.2">
      <c r="A57" s="12" t="s">
        <v>583</v>
      </c>
      <c r="B57" s="119" t="s">
        <v>520</v>
      </c>
      <c r="C57" s="12" t="s">
        <v>5</v>
      </c>
      <c r="D57" s="12" t="s">
        <v>587</v>
      </c>
      <c r="E57" s="53" t="s">
        <v>586</v>
      </c>
      <c r="F57" s="38">
        <f t="shared" si="5"/>
        <v>118745.76</v>
      </c>
      <c r="G57" s="16">
        <v>100632</v>
      </c>
      <c r="H57" s="16">
        <f t="shared" si="6"/>
        <v>18113.759999999998</v>
      </c>
      <c r="I57" s="16">
        <v>0</v>
      </c>
      <c r="J57" s="11">
        <v>0</v>
      </c>
      <c r="K57" s="38">
        <f t="shared" si="3"/>
        <v>2012.64</v>
      </c>
      <c r="L57" s="38">
        <f t="shared" si="4"/>
        <v>116733.12</v>
      </c>
    </row>
    <row r="58" spans="1:12" x14ac:dyDescent="0.2">
      <c r="A58" s="203" t="s">
        <v>590</v>
      </c>
      <c r="B58" s="204" t="s">
        <v>264</v>
      </c>
      <c r="C58" s="203" t="s">
        <v>154</v>
      </c>
      <c r="D58" s="205"/>
      <c r="E58" s="206" t="s">
        <v>588</v>
      </c>
      <c r="F58" s="207">
        <v>113260</v>
      </c>
      <c r="G58" s="208">
        <v>113260</v>
      </c>
      <c r="H58" s="209">
        <v>0</v>
      </c>
      <c r="I58" s="209">
        <v>0</v>
      </c>
      <c r="J58" s="210">
        <v>0</v>
      </c>
      <c r="K58" s="207">
        <v>0</v>
      </c>
      <c r="L58" s="207">
        <f t="shared" si="4"/>
        <v>113260</v>
      </c>
    </row>
    <row r="59" spans="1:12" x14ac:dyDescent="0.2">
      <c r="A59" s="203" t="s">
        <v>590</v>
      </c>
      <c r="B59" s="204" t="s">
        <v>293</v>
      </c>
      <c r="C59" s="203" t="s">
        <v>154</v>
      </c>
      <c r="D59" s="203"/>
      <c r="E59" s="206" t="s">
        <v>589</v>
      </c>
      <c r="F59" s="207">
        <v>90608</v>
      </c>
      <c r="G59" s="208">
        <v>90608</v>
      </c>
      <c r="H59" s="209">
        <v>0</v>
      </c>
      <c r="I59" s="209">
        <v>0</v>
      </c>
      <c r="J59" s="210">
        <v>0</v>
      </c>
      <c r="K59" s="207">
        <v>0</v>
      </c>
      <c r="L59" s="207">
        <f>F59-K59</f>
        <v>90608</v>
      </c>
    </row>
    <row r="60" spans="1:12" x14ac:dyDescent="0.2">
      <c r="A60" s="12" t="s">
        <v>583</v>
      </c>
      <c r="B60" s="119" t="s">
        <v>594</v>
      </c>
      <c r="C60" s="12" t="s">
        <v>591</v>
      </c>
      <c r="D60" s="12" t="s">
        <v>593</v>
      </c>
      <c r="E60" s="53" t="s">
        <v>592</v>
      </c>
      <c r="F60" s="38">
        <f t="shared" si="5"/>
        <v>12130.4</v>
      </c>
      <c r="G60" s="38">
        <v>10280</v>
      </c>
      <c r="H60" s="16">
        <f t="shared" si="6"/>
        <v>1850.3999999999999</v>
      </c>
      <c r="I60" s="16">
        <v>0</v>
      </c>
      <c r="J60" s="11">
        <v>0</v>
      </c>
      <c r="K60" s="38">
        <f t="shared" si="3"/>
        <v>205.6</v>
      </c>
      <c r="L60" s="38">
        <f t="shared" si="4"/>
        <v>11924.8</v>
      </c>
    </row>
    <row r="61" spans="1:12" x14ac:dyDescent="0.2">
      <c r="A61" s="12" t="s">
        <v>595</v>
      </c>
      <c r="B61" s="119" t="s">
        <v>520</v>
      </c>
      <c r="C61" s="12" t="s">
        <v>119</v>
      </c>
      <c r="D61" s="12" t="s">
        <v>527</v>
      </c>
      <c r="E61" s="62" t="s">
        <v>600</v>
      </c>
      <c r="F61" s="38">
        <f t="shared" si="5"/>
        <v>42480</v>
      </c>
      <c r="G61" s="38">
        <v>36000</v>
      </c>
      <c r="H61" s="16">
        <f t="shared" si="6"/>
        <v>6480</v>
      </c>
      <c r="I61" s="16">
        <v>0</v>
      </c>
      <c r="J61" s="11">
        <v>0</v>
      </c>
      <c r="K61" s="38">
        <f t="shared" si="3"/>
        <v>720</v>
      </c>
      <c r="L61" s="38">
        <f t="shared" si="4"/>
        <v>41760</v>
      </c>
    </row>
    <row r="62" spans="1:12" x14ac:dyDescent="0.2">
      <c r="A62" s="12" t="s">
        <v>605</v>
      </c>
      <c r="B62" s="119" t="s">
        <v>594</v>
      </c>
      <c r="C62" s="12" t="s">
        <v>608</v>
      </c>
      <c r="D62" s="14" t="s">
        <v>607</v>
      </c>
      <c r="E62" s="12" t="s">
        <v>604</v>
      </c>
      <c r="F62" s="38">
        <f t="shared" si="5"/>
        <v>805021.96</v>
      </c>
      <c r="G62" s="16">
        <v>682222</v>
      </c>
      <c r="H62" s="16">
        <v>0</v>
      </c>
      <c r="I62" s="16">
        <f t="shared" si="1"/>
        <v>61399.979999999996</v>
      </c>
      <c r="J62" s="11">
        <f t="shared" si="2"/>
        <v>61399.979999999996</v>
      </c>
      <c r="K62" s="38">
        <f t="shared" si="3"/>
        <v>13644.44</v>
      </c>
      <c r="L62" s="38">
        <f t="shared" si="4"/>
        <v>791377.52</v>
      </c>
    </row>
    <row r="63" spans="1:12" x14ac:dyDescent="0.2">
      <c r="A63" s="12" t="s">
        <v>611</v>
      </c>
      <c r="B63" s="119" t="s">
        <v>293</v>
      </c>
      <c r="C63" s="12" t="s">
        <v>5</v>
      </c>
      <c r="D63" s="12" t="s">
        <v>587</v>
      </c>
      <c r="E63" s="53" t="s">
        <v>612</v>
      </c>
      <c r="F63" s="38">
        <f t="shared" si="5"/>
        <v>655490</v>
      </c>
      <c r="G63" s="38">
        <v>555500</v>
      </c>
      <c r="H63" s="16">
        <f t="shared" si="6"/>
        <v>99990</v>
      </c>
      <c r="I63" s="16">
        <v>0</v>
      </c>
      <c r="J63" s="11">
        <v>0</v>
      </c>
      <c r="K63" s="38">
        <f t="shared" si="3"/>
        <v>11110</v>
      </c>
      <c r="L63" s="38">
        <f t="shared" si="4"/>
        <v>644380</v>
      </c>
    </row>
    <row r="64" spans="1:12" x14ac:dyDescent="0.2">
      <c r="A64" s="12" t="s">
        <v>611</v>
      </c>
      <c r="B64" s="119" t="s">
        <v>293</v>
      </c>
      <c r="C64" s="12" t="s">
        <v>5</v>
      </c>
      <c r="D64" s="12" t="s">
        <v>587</v>
      </c>
      <c r="E64" s="53" t="s">
        <v>614</v>
      </c>
      <c r="F64" s="38">
        <f t="shared" si="5"/>
        <v>38165.919999999998</v>
      </c>
      <c r="G64" s="38">
        <v>32344</v>
      </c>
      <c r="H64" s="16">
        <f t="shared" si="6"/>
        <v>5821.92</v>
      </c>
      <c r="I64" s="16">
        <v>0</v>
      </c>
      <c r="J64" s="11">
        <v>0</v>
      </c>
      <c r="K64" s="38">
        <f t="shared" si="3"/>
        <v>646.88</v>
      </c>
      <c r="L64" s="38">
        <f t="shared" si="4"/>
        <v>37519.040000000001</v>
      </c>
    </row>
    <row r="65" spans="1:14" x14ac:dyDescent="0.2">
      <c r="A65" s="12" t="s">
        <v>605</v>
      </c>
      <c r="B65" s="119" t="s">
        <v>293</v>
      </c>
      <c r="C65" s="12" t="s">
        <v>462</v>
      </c>
      <c r="D65" s="12" t="s">
        <v>461</v>
      </c>
      <c r="E65" s="53" t="s">
        <v>609</v>
      </c>
      <c r="F65" s="38">
        <f t="shared" si="5"/>
        <v>196765</v>
      </c>
      <c r="G65" s="16">
        <v>166750</v>
      </c>
      <c r="H65" s="16">
        <f t="shared" si="6"/>
        <v>30015</v>
      </c>
      <c r="I65" s="16">
        <v>0</v>
      </c>
      <c r="J65" s="11">
        <v>0</v>
      </c>
      <c r="K65" s="38">
        <f t="shared" si="3"/>
        <v>3335</v>
      </c>
      <c r="L65" s="38">
        <f t="shared" si="4"/>
        <v>193430</v>
      </c>
    </row>
    <row r="66" spans="1:14" x14ac:dyDescent="0.2">
      <c r="A66" s="12" t="s">
        <v>616</v>
      </c>
      <c r="B66" s="119" t="s">
        <v>594</v>
      </c>
      <c r="C66" s="12" t="s">
        <v>519</v>
      </c>
      <c r="D66" s="12" t="s">
        <v>518</v>
      </c>
      <c r="E66" s="12" t="s">
        <v>617</v>
      </c>
      <c r="F66" s="38">
        <f t="shared" si="5"/>
        <v>29500</v>
      </c>
      <c r="G66" s="38">
        <v>25000</v>
      </c>
      <c r="H66" s="16">
        <f t="shared" si="6"/>
        <v>4500</v>
      </c>
      <c r="I66" s="16">
        <v>0</v>
      </c>
      <c r="J66" s="16">
        <v>0</v>
      </c>
      <c r="K66" s="38">
        <f t="shared" si="3"/>
        <v>500</v>
      </c>
      <c r="L66" s="38">
        <f t="shared" si="4"/>
        <v>29000</v>
      </c>
    </row>
    <row r="67" spans="1:14" x14ac:dyDescent="0.2">
      <c r="A67" s="12" t="s">
        <v>616</v>
      </c>
      <c r="B67" s="119" t="s">
        <v>594</v>
      </c>
      <c r="C67" s="12" t="s">
        <v>519</v>
      </c>
      <c r="D67" s="12" t="s">
        <v>518</v>
      </c>
      <c r="E67" s="12" t="s">
        <v>618</v>
      </c>
      <c r="F67" s="38">
        <f t="shared" si="5"/>
        <v>53100</v>
      </c>
      <c r="G67" s="38">
        <v>45000</v>
      </c>
      <c r="H67" s="16">
        <f t="shared" si="6"/>
        <v>8100</v>
      </c>
      <c r="I67" s="16">
        <v>0</v>
      </c>
      <c r="J67" s="16">
        <v>0</v>
      </c>
      <c r="K67" s="38">
        <f t="shared" si="3"/>
        <v>900</v>
      </c>
      <c r="L67" s="38">
        <f t="shared" si="4"/>
        <v>52200</v>
      </c>
    </row>
    <row r="68" spans="1:14" x14ac:dyDescent="0.2">
      <c r="A68" s="12" t="s">
        <v>616</v>
      </c>
      <c r="B68" s="119" t="s">
        <v>594</v>
      </c>
      <c r="C68" s="12" t="s">
        <v>519</v>
      </c>
      <c r="D68" s="12" t="s">
        <v>518</v>
      </c>
      <c r="E68" s="12" t="s">
        <v>619</v>
      </c>
      <c r="F68" s="38">
        <f t="shared" si="5"/>
        <v>17341.28</v>
      </c>
      <c r="G68" s="38">
        <v>14696</v>
      </c>
      <c r="H68" s="16">
        <f t="shared" si="6"/>
        <v>2645.2799999999997</v>
      </c>
      <c r="I68" s="16">
        <v>0</v>
      </c>
      <c r="J68" s="16">
        <v>0</v>
      </c>
      <c r="K68" s="38">
        <f t="shared" si="3"/>
        <v>293.92</v>
      </c>
      <c r="L68" s="38">
        <f t="shared" si="4"/>
        <v>17047.36</v>
      </c>
    </row>
    <row r="69" spans="1:14" x14ac:dyDescent="0.2">
      <c r="A69" s="12" t="s">
        <v>616</v>
      </c>
      <c r="B69" s="119" t="s">
        <v>594</v>
      </c>
      <c r="C69" s="12" t="s">
        <v>519</v>
      </c>
      <c r="D69" s="12" t="s">
        <v>518</v>
      </c>
      <c r="E69" s="12" t="s">
        <v>620</v>
      </c>
      <c r="F69" s="38">
        <f t="shared" si="5"/>
        <v>16284</v>
      </c>
      <c r="G69" s="38">
        <v>13800</v>
      </c>
      <c r="H69" s="16">
        <f t="shared" si="6"/>
        <v>2484</v>
      </c>
      <c r="I69" s="16">
        <v>0</v>
      </c>
      <c r="J69" s="16">
        <v>0</v>
      </c>
      <c r="K69" s="38">
        <f t="shared" si="3"/>
        <v>276</v>
      </c>
      <c r="L69" s="38">
        <f t="shared" si="4"/>
        <v>16008</v>
      </c>
    </row>
    <row r="70" spans="1:14" x14ac:dyDescent="0.2">
      <c r="A70" s="12" t="s">
        <v>616</v>
      </c>
      <c r="B70" s="119" t="s">
        <v>594</v>
      </c>
      <c r="C70" s="12" t="s">
        <v>519</v>
      </c>
      <c r="D70" s="12" t="s">
        <v>518</v>
      </c>
      <c r="E70" s="12" t="s">
        <v>621</v>
      </c>
      <c r="F70" s="38">
        <f t="shared" si="5"/>
        <v>5698.22</v>
      </c>
      <c r="G70" s="38">
        <v>4829</v>
      </c>
      <c r="H70" s="16">
        <f t="shared" si="6"/>
        <v>869.21999999999991</v>
      </c>
      <c r="I70" s="16">
        <v>0</v>
      </c>
      <c r="J70" s="16">
        <v>0</v>
      </c>
      <c r="K70" s="38">
        <f t="shared" si="3"/>
        <v>96.58</v>
      </c>
      <c r="L70" s="38">
        <f t="shared" si="4"/>
        <v>5601.64</v>
      </c>
    </row>
    <row r="71" spans="1:14" x14ac:dyDescent="0.2">
      <c r="A71" s="12" t="s">
        <v>616</v>
      </c>
      <c r="B71" s="119" t="s">
        <v>594</v>
      </c>
      <c r="C71" s="12" t="s">
        <v>1</v>
      </c>
      <c r="D71" s="14" t="s">
        <v>545</v>
      </c>
      <c r="E71" s="12" t="s">
        <v>185</v>
      </c>
      <c r="F71" s="38">
        <f t="shared" si="5"/>
        <v>106200</v>
      </c>
      <c r="G71" s="38">
        <v>90000</v>
      </c>
      <c r="H71" s="16">
        <f t="shared" si="6"/>
        <v>16200</v>
      </c>
      <c r="I71" s="16">
        <v>0</v>
      </c>
      <c r="J71" s="11">
        <v>0</v>
      </c>
      <c r="K71" s="38">
        <f t="shared" si="3"/>
        <v>1800</v>
      </c>
      <c r="L71" s="38">
        <f t="shared" si="4"/>
        <v>104400</v>
      </c>
    </row>
    <row r="72" spans="1:14" x14ac:dyDescent="0.2">
      <c r="A72" s="12" t="s">
        <v>616</v>
      </c>
      <c r="B72" s="119" t="s">
        <v>594</v>
      </c>
      <c r="C72" s="12" t="s">
        <v>1</v>
      </c>
      <c r="D72" s="12" t="s">
        <v>545</v>
      </c>
      <c r="E72" s="12" t="s">
        <v>186</v>
      </c>
      <c r="F72" s="38">
        <f t="shared" si="5"/>
        <v>17953.7</v>
      </c>
      <c r="G72" s="38">
        <v>15215</v>
      </c>
      <c r="H72" s="16">
        <f t="shared" si="6"/>
        <v>2738.7</v>
      </c>
      <c r="I72" s="16">
        <v>0</v>
      </c>
      <c r="J72" s="11">
        <v>0</v>
      </c>
      <c r="K72" s="38">
        <f t="shared" si="3"/>
        <v>304.3</v>
      </c>
      <c r="L72" s="38">
        <f t="shared" si="4"/>
        <v>17649.400000000001</v>
      </c>
    </row>
    <row r="73" spans="1:14" x14ac:dyDescent="0.2">
      <c r="A73" s="12" t="s">
        <v>616</v>
      </c>
      <c r="B73" s="119" t="s">
        <v>594</v>
      </c>
      <c r="C73" s="12" t="s">
        <v>1</v>
      </c>
      <c r="D73" s="12" t="s">
        <v>545</v>
      </c>
      <c r="E73" s="12" t="s">
        <v>187</v>
      </c>
      <c r="F73" s="38">
        <f t="shared" si="5"/>
        <v>13962.94</v>
      </c>
      <c r="G73" s="38">
        <v>11833</v>
      </c>
      <c r="H73" s="16">
        <f t="shared" si="6"/>
        <v>2129.94</v>
      </c>
      <c r="I73" s="16">
        <v>0</v>
      </c>
      <c r="J73" s="11">
        <v>0</v>
      </c>
      <c r="K73" s="38">
        <f t="shared" si="3"/>
        <v>236.66</v>
      </c>
      <c r="L73" s="38">
        <f t="shared" si="4"/>
        <v>13726.28</v>
      </c>
      <c r="M73" s="320" t="s">
        <v>661</v>
      </c>
      <c r="N73" s="320"/>
    </row>
    <row r="74" spans="1:14" x14ac:dyDescent="0.2">
      <c r="A74" s="12" t="s">
        <v>616</v>
      </c>
      <c r="B74" s="119" t="s">
        <v>594</v>
      </c>
      <c r="C74" s="12" t="s">
        <v>119</v>
      </c>
      <c r="D74" s="14" t="s">
        <v>527</v>
      </c>
      <c r="E74" s="62" t="s">
        <v>634</v>
      </c>
      <c r="F74" s="38">
        <f t="shared" si="5"/>
        <v>7965</v>
      </c>
      <c r="G74" s="38">
        <v>6750</v>
      </c>
      <c r="H74" s="16">
        <f t="shared" si="6"/>
        <v>1215</v>
      </c>
      <c r="I74" s="16">
        <v>0</v>
      </c>
      <c r="J74" s="16">
        <v>0</v>
      </c>
      <c r="K74" s="38">
        <f t="shared" si="3"/>
        <v>135</v>
      </c>
      <c r="L74" s="38">
        <f t="shared" si="4"/>
        <v>7830</v>
      </c>
      <c r="M74" s="114" t="s">
        <v>548</v>
      </c>
      <c r="N74" s="116">
        <f>SUM(H36:H78)</f>
        <v>367449.12</v>
      </c>
    </row>
    <row r="75" spans="1:14" x14ac:dyDescent="0.2">
      <c r="A75" s="12" t="s">
        <v>616</v>
      </c>
      <c r="B75" s="119" t="s">
        <v>594</v>
      </c>
      <c r="C75" s="12" t="s">
        <v>119</v>
      </c>
      <c r="D75" s="14" t="s">
        <v>527</v>
      </c>
      <c r="E75" s="62" t="s">
        <v>635</v>
      </c>
      <c r="F75" s="38">
        <f t="shared" si="5"/>
        <v>7965</v>
      </c>
      <c r="G75" s="38">
        <v>6750</v>
      </c>
      <c r="H75" s="16">
        <f t="shared" si="6"/>
        <v>1215</v>
      </c>
      <c r="I75" s="16">
        <v>0</v>
      </c>
      <c r="J75" s="16">
        <v>0</v>
      </c>
      <c r="K75" s="38">
        <f t="shared" si="3"/>
        <v>135</v>
      </c>
      <c r="L75" s="38">
        <f t="shared" si="4"/>
        <v>7830</v>
      </c>
      <c r="M75" s="114" t="s">
        <v>549</v>
      </c>
      <c r="N75" s="116">
        <f>SUM(I36:I78)</f>
        <v>81879.299999999988</v>
      </c>
    </row>
    <row r="76" spans="1:14" x14ac:dyDescent="0.2">
      <c r="A76" s="12" t="s">
        <v>616</v>
      </c>
      <c r="B76" s="119" t="s">
        <v>594</v>
      </c>
      <c r="C76" s="12" t="s">
        <v>119</v>
      </c>
      <c r="D76" s="12" t="s">
        <v>527</v>
      </c>
      <c r="E76" s="62" t="s">
        <v>636</v>
      </c>
      <c r="F76" s="38">
        <f t="shared" si="5"/>
        <v>22125</v>
      </c>
      <c r="G76" s="38">
        <v>18750</v>
      </c>
      <c r="H76" s="16">
        <f t="shared" si="6"/>
        <v>3375</v>
      </c>
      <c r="I76" s="16">
        <v>0</v>
      </c>
      <c r="J76" s="16">
        <v>0</v>
      </c>
      <c r="K76" s="38">
        <f t="shared" si="3"/>
        <v>375</v>
      </c>
      <c r="L76" s="38">
        <f t="shared" si="4"/>
        <v>21750</v>
      </c>
      <c r="M76" s="114" t="s">
        <v>550</v>
      </c>
      <c r="N76" s="116">
        <f>SUM(J36:J78)</f>
        <v>81879.299999999988</v>
      </c>
    </row>
    <row r="77" spans="1:14" x14ac:dyDescent="0.2">
      <c r="A77" s="12" t="s">
        <v>616</v>
      </c>
      <c r="B77" s="119" t="s">
        <v>594</v>
      </c>
      <c r="C77" s="12" t="s">
        <v>119</v>
      </c>
      <c r="D77" s="14" t="s">
        <v>527</v>
      </c>
      <c r="E77" s="62" t="s">
        <v>637</v>
      </c>
      <c r="F77" s="38">
        <f t="shared" si="5"/>
        <v>94400</v>
      </c>
      <c r="G77" s="38">
        <v>80000</v>
      </c>
      <c r="H77" s="16">
        <f t="shared" si="6"/>
        <v>14400</v>
      </c>
      <c r="I77" s="16">
        <v>0</v>
      </c>
      <c r="J77" s="16">
        <v>0</v>
      </c>
      <c r="K77" s="38">
        <f t="shared" si="3"/>
        <v>1600</v>
      </c>
      <c r="L77" s="38">
        <f t="shared" si="4"/>
        <v>92800</v>
      </c>
    </row>
    <row r="78" spans="1:14" x14ac:dyDescent="0.2">
      <c r="A78" s="12" t="s">
        <v>616</v>
      </c>
      <c r="B78" s="119" t="s">
        <v>594</v>
      </c>
      <c r="C78" s="12" t="s">
        <v>119</v>
      </c>
      <c r="D78" s="14" t="s">
        <v>527</v>
      </c>
      <c r="E78" s="62" t="s">
        <v>638</v>
      </c>
      <c r="F78" s="38">
        <f t="shared" si="5"/>
        <v>37170</v>
      </c>
      <c r="G78" s="38">
        <v>31500</v>
      </c>
      <c r="H78" s="16">
        <f t="shared" si="6"/>
        <v>5670</v>
      </c>
      <c r="I78" s="16">
        <v>0</v>
      </c>
      <c r="J78" s="16">
        <v>0</v>
      </c>
      <c r="K78" s="38">
        <f t="shared" si="3"/>
        <v>630</v>
      </c>
      <c r="L78" s="38">
        <f t="shared" si="4"/>
        <v>36540</v>
      </c>
      <c r="M78" s="114" t="s">
        <v>551</v>
      </c>
      <c r="N78" s="116">
        <f>SUM(N74:N76)</f>
        <v>531207.72</v>
      </c>
    </row>
    <row r="79" spans="1:14" ht="18.75" x14ac:dyDescent="0.3">
      <c r="A79" s="317">
        <v>42979</v>
      </c>
      <c r="B79" s="318"/>
      <c r="C79" s="318"/>
      <c r="D79" s="318"/>
      <c r="E79" s="318"/>
      <c r="F79" s="318"/>
      <c r="G79" s="318"/>
      <c r="H79" s="318"/>
      <c r="I79" s="318"/>
      <c r="J79" s="318"/>
      <c r="K79" s="318"/>
      <c r="L79" s="319"/>
    </row>
    <row r="80" spans="1:14" x14ac:dyDescent="0.2">
      <c r="A80" s="12" t="s">
        <v>642</v>
      </c>
      <c r="B80" s="119" t="s">
        <v>293</v>
      </c>
      <c r="C80" s="12" t="s">
        <v>647</v>
      </c>
      <c r="D80" s="12" t="s">
        <v>646</v>
      </c>
      <c r="E80" s="16" t="s">
        <v>645</v>
      </c>
      <c r="F80" s="38">
        <f t="shared" si="5"/>
        <v>6537.2</v>
      </c>
      <c r="G80" s="38">
        <v>5540</v>
      </c>
      <c r="H80" s="16">
        <f t="shared" si="6"/>
        <v>997.19999999999993</v>
      </c>
      <c r="I80" s="16">
        <v>0</v>
      </c>
      <c r="J80" s="11">
        <v>0</v>
      </c>
      <c r="K80" s="38">
        <f t="shared" si="3"/>
        <v>110.8</v>
      </c>
      <c r="L80" s="38">
        <f t="shared" si="4"/>
        <v>6426.4</v>
      </c>
    </row>
    <row r="81" spans="1:12" x14ac:dyDescent="0.2">
      <c r="A81" s="12" t="s">
        <v>652</v>
      </c>
      <c r="B81" s="119" t="s">
        <v>438</v>
      </c>
      <c r="C81" s="12" t="s">
        <v>654</v>
      </c>
      <c r="D81" s="12" t="s">
        <v>653</v>
      </c>
      <c r="E81" s="69" t="s">
        <v>648</v>
      </c>
      <c r="F81" s="38">
        <f t="shared" si="5"/>
        <v>3761.84</v>
      </c>
      <c r="G81" s="38">
        <v>3188</v>
      </c>
      <c r="H81" s="16">
        <f t="shared" ref="H81:H147" si="12">G81*18%</f>
        <v>573.84</v>
      </c>
      <c r="I81" s="16">
        <v>0</v>
      </c>
      <c r="J81" s="11">
        <v>0</v>
      </c>
      <c r="K81" s="38">
        <f t="shared" ref="K81:K95" si="13">G81*2%</f>
        <v>63.76</v>
      </c>
      <c r="L81" s="38">
        <f t="shared" ref="L81:L149" si="14">F81-K81</f>
        <v>3698.08</v>
      </c>
    </row>
    <row r="82" spans="1:12" x14ac:dyDescent="0.2">
      <c r="A82" s="12" t="s">
        <v>652</v>
      </c>
      <c r="B82" s="119" t="s">
        <v>264</v>
      </c>
      <c r="C82" s="12" t="s">
        <v>654</v>
      </c>
      <c r="D82" s="12" t="s">
        <v>653</v>
      </c>
      <c r="E82" s="69" t="s">
        <v>650</v>
      </c>
      <c r="F82" s="38">
        <f t="shared" ref="F82:F148" si="15">SUM(G82:J82)</f>
        <v>3823.2</v>
      </c>
      <c r="G82" s="16">
        <v>3240</v>
      </c>
      <c r="H82" s="16">
        <f t="shared" si="12"/>
        <v>583.19999999999993</v>
      </c>
      <c r="I82" s="16">
        <v>0</v>
      </c>
      <c r="J82" s="11">
        <v>0</v>
      </c>
      <c r="K82" s="38">
        <f t="shared" si="13"/>
        <v>64.8</v>
      </c>
      <c r="L82" s="38">
        <f t="shared" si="14"/>
        <v>3758.3999999999996</v>
      </c>
    </row>
    <row r="83" spans="1:12" x14ac:dyDescent="0.2">
      <c r="A83" s="12" t="s">
        <v>659</v>
      </c>
      <c r="B83" s="119" t="s">
        <v>660</v>
      </c>
      <c r="C83" s="12" t="s">
        <v>119</v>
      </c>
      <c r="D83" s="12" t="s">
        <v>527</v>
      </c>
      <c r="E83" s="62" t="s">
        <v>655</v>
      </c>
      <c r="F83" s="38">
        <f t="shared" si="15"/>
        <v>26550</v>
      </c>
      <c r="G83" s="16">
        <v>22500</v>
      </c>
      <c r="H83" s="16">
        <f t="shared" si="12"/>
        <v>4050</v>
      </c>
      <c r="I83" s="16">
        <v>0</v>
      </c>
      <c r="J83" s="11">
        <v>0</v>
      </c>
      <c r="K83" s="38">
        <f t="shared" si="13"/>
        <v>450</v>
      </c>
      <c r="L83" s="38">
        <f t="shared" si="14"/>
        <v>26100</v>
      </c>
    </row>
    <row r="84" spans="1:12" x14ac:dyDescent="0.2">
      <c r="A84" s="12" t="s">
        <v>659</v>
      </c>
      <c r="B84" s="119" t="s">
        <v>660</v>
      </c>
      <c r="C84" s="12" t="s">
        <v>119</v>
      </c>
      <c r="D84" s="12" t="s">
        <v>527</v>
      </c>
      <c r="E84" s="62" t="s">
        <v>657</v>
      </c>
      <c r="F84" s="38">
        <f t="shared" si="15"/>
        <v>26550</v>
      </c>
      <c r="G84" s="16">
        <v>22500</v>
      </c>
      <c r="H84" s="16">
        <f t="shared" si="12"/>
        <v>4050</v>
      </c>
      <c r="I84" s="16">
        <v>0</v>
      </c>
      <c r="J84" s="11">
        <v>0</v>
      </c>
      <c r="K84" s="38">
        <f t="shared" si="13"/>
        <v>450</v>
      </c>
      <c r="L84" s="38">
        <f t="shared" si="14"/>
        <v>26100</v>
      </c>
    </row>
    <row r="85" spans="1:12" x14ac:dyDescent="0.2">
      <c r="A85" s="12" t="s">
        <v>659</v>
      </c>
      <c r="B85" s="119" t="s">
        <v>594</v>
      </c>
      <c r="C85" s="12" t="s">
        <v>489</v>
      </c>
      <c r="D85" s="14" t="s">
        <v>488</v>
      </c>
      <c r="E85" s="12" t="s">
        <v>662</v>
      </c>
      <c r="F85" s="38">
        <f t="shared" si="15"/>
        <v>14268.560000000001</v>
      </c>
      <c r="G85" s="38">
        <v>12092</v>
      </c>
      <c r="H85" s="16">
        <v>0</v>
      </c>
      <c r="I85" s="16">
        <f t="shared" ref="I85:I148" si="16">G85*9%</f>
        <v>1088.28</v>
      </c>
      <c r="J85" s="11">
        <f t="shared" ref="J85:J148" si="17">G85*9%</f>
        <v>1088.28</v>
      </c>
      <c r="K85" s="38">
        <f t="shared" si="13"/>
        <v>241.84</v>
      </c>
      <c r="L85" s="38">
        <f t="shared" si="14"/>
        <v>14026.720000000001</v>
      </c>
    </row>
    <row r="86" spans="1:12" x14ac:dyDescent="0.2">
      <c r="A86" s="12" t="s">
        <v>659</v>
      </c>
      <c r="B86" s="119" t="s">
        <v>594</v>
      </c>
      <c r="C86" s="12" t="s">
        <v>489</v>
      </c>
      <c r="D86" s="14" t="s">
        <v>488</v>
      </c>
      <c r="E86" s="12" t="s">
        <v>663</v>
      </c>
      <c r="F86" s="38">
        <f t="shared" si="15"/>
        <v>7500.08</v>
      </c>
      <c r="G86" s="38">
        <v>6356</v>
      </c>
      <c r="H86" s="16">
        <v>0</v>
      </c>
      <c r="I86" s="16">
        <f t="shared" si="16"/>
        <v>572.04</v>
      </c>
      <c r="J86" s="11">
        <f t="shared" si="17"/>
        <v>572.04</v>
      </c>
      <c r="K86" s="38">
        <f t="shared" si="13"/>
        <v>127.12</v>
      </c>
      <c r="L86" s="38">
        <f t="shared" si="14"/>
        <v>7372.96</v>
      </c>
    </row>
    <row r="87" spans="1:12" x14ac:dyDescent="0.2">
      <c r="A87" s="12" t="s">
        <v>659</v>
      </c>
      <c r="B87" s="119" t="s">
        <v>660</v>
      </c>
      <c r="C87" s="12" t="s">
        <v>489</v>
      </c>
      <c r="D87" s="14" t="s">
        <v>488</v>
      </c>
      <c r="E87" s="12" t="s">
        <v>664</v>
      </c>
      <c r="F87" s="38">
        <f t="shared" si="15"/>
        <v>2360</v>
      </c>
      <c r="G87" s="38">
        <v>2000</v>
      </c>
      <c r="H87" s="16">
        <v>0</v>
      </c>
      <c r="I87" s="16">
        <f t="shared" si="16"/>
        <v>180</v>
      </c>
      <c r="J87" s="11">
        <f t="shared" si="17"/>
        <v>180</v>
      </c>
      <c r="K87" s="38">
        <f t="shared" si="13"/>
        <v>40</v>
      </c>
      <c r="L87" s="38">
        <f t="shared" si="14"/>
        <v>2320</v>
      </c>
    </row>
    <row r="88" spans="1:12" x14ac:dyDescent="0.2">
      <c r="A88" s="12" t="s">
        <v>659</v>
      </c>
      <c r="B88" s="119" t="s">
        <v>660</v>
      </c>
      <c r="C88" s="12" t="s">
        <v>489</v>
      </c>
      <c r="D88" s="14" t="s">
        <v>488</v>
      </c>
      <c r="E88" s="12" t="s">
        <v>665</v>
      </c>
      <c r="F88" s="38">
        <f t="shared" si="15"/>
        <v>17700</v>
      </c>
      <c r="G88" s="38">
        <v>15000</v>
      </c>
      <c r="H88" s="16">
        <v>0</v>
      </c>
      <c r="I88" s="16">
        <f t="shared" si="16"/>
        <v>1350</v>
      </c>
      <c r="J88" s="11">
        <f t="shared" si="17"/>
        <v>1350</v>
      </c>
      <c r="K88" s="38">
        <f t="shared" si="13"/>
        <v>300</v>
      </c>
      <c r="L88" s="38">
        <f t="shared" si="14"/>
        <v>17400</v>
      </c>
    </row>
    <row r="89" spans="1:12" x14ac:dyDescent="0.2">
      <c r="A89" s="12" t="s">
        <v>676</v>
      </c>
      <c r="B89" s="119" t="s">
        <v>660</v>
      </c>
      <c r="C89" s="12" t="s">
        <v>119</v>
      </c>
      <c r="D89" s="14" t="s">
        <v>527</v>
      </c>
      <c r="E89" s="62" t="s">
        <v>669</v>
      </c>
      <c r="F89" s="38">
        <f t="shared" si="15"/>
        <v>4248</v>
      </c>
      <c r="G89" s="38">
        <v>3600</v>
      </c>
      <c r="H89" s="16">
        <f t="shared" si="12"/>
        <v>648</v>
      </c>
      <c r="I89" s="16">
        <v>0</v>
      </c>
      <c r="J89" s="11">
        <v>0</v>
      </c>
      <c r="K89" s="38">
        <f t="shared" si="13"/>
        <v>72</v>
      </c>
      <c r="L89" s="38">
        <f t="shared" si="14"/>
        <v>4176</v>
      </c>
    </row>
    <row r="90" spans="1:12" x14ac:dyDescent="0.2">
      <c r="A90" s="217" t="s">
        <v>676</v>
      </c>
      <c r="B90" s="221" t="s">
        <v>660</v>
      </c>
      <c r="C90" s="217" t="s">
        <v>119</v>
      </c>
      <c r="D90" s="222" t="s">
        <v>527</v>
      </c>
      <c r="E90" s="218" t="s">
        <v>671</v>
      </c>
      <c r="F90" s="219" t="s">
        <v>693</v>
      </c>
      <c r="G90" s="219" t="s">
        <v>693</v>
      </c>
      <c r="H90" s="219" t="s">
        <v>693</v>
      </c>
      <c r="I90" s="219" t="s">
        <v>693</v>
      </c>
      <c r="J90" s="219" t="s">
        <v>693</v>
      </c>
      <c r="K90" s="219" t="s">
        <v>693</v>
      </c>
      <c r="L90" s="219" t="s">
        <v>693</v>
      </c>
    </row>
    <row r="91" spans="1:12" x14ac:dyDescent="0.2">
      <c r="A91" s="12" t="s">
        <v>676</v>
      </c>
      <c r="B91" s="119" t="s">
        <v>660</v>
      </c>
      <c r="C91" s="12" t="s">
        <v>119</v>
      </c>
      <c r="D91" s="14" t="s">
        <v>527</v>
      </c>
      <c r="E91" s="62" t="s">
        <v>672</v>
      </c>
      <c r="F91" s="38">
        <f t="shared" si="15"/>
        <v>10620</v>
      </c>
      <c r="G91" s="38">
        <v>9000</v>
      </c>
      <c r="H91" s="16">
        <f t="shared" si="12"/>
        <v>1620</v>
      </c>
      <c r="I91" s="16">
        <v>0</v>
      </c>
      <c r="J91" s="11">
        <v>0</v>
      </c>
      <c r="K91" s="38">
        <f t="shared" si="13"/>
        <v>180</v>
      </c>
      <c r="L91" s="38">
        <f t="shared" si="14"/>
        <v>10440</v>
      </c>
    </row>
    <row r="92" spans="1:12" x14ac:dyDescent="0.2">
      <c r="A92" s="12" t="s">
        <v>676</v>
      </c>
      <c r="B92" s="119" t="s">
        <v>660</v>
      </c>
      <c r="C92" s="12" t="s">
        <v>119</v>
      </c>
      <c r="D92" s="14" t="s">
        <v>527</v>
      </c>
      <c r="E92" s="62" t="s">
        <v>673</v>
      </c>
      <c r="F92" s="38">
        <f t="shared" si="15"/>
        <v>7586.22</v>
      </c>
      <c r="G92" s="38">
        <v>6429</v>
      </c>
      <c r="H92" s="16">
        <f t="shared" si="12"/>
        <v>1157.22</v>
      </c>
      <c r="I92" s="16">
        <v>0</v>
      </c>
      <c r="J92" s="11">
        <v>0</v>
      </c>
      <c r="K92" s="38">
        <f t="shared" si="13"/>
        <v>128.58000000000001</v>
      </c>
      <c r="L92" s="38">
        <f t="shared" si="14"/>
        <v>7457.64</v>
      </c>
    </row>
    <row r="93" spans="1:12" x14ac:dyDescent="0.2">
      <c r="A93" s="12" t="s">
        <v>676</v>
      </c>
      <c r="B93" s="119" t="s">
        <v>594</v>
      </c>
      <c r="C93" s="12" t="s">
        <v>77</v>
      </c>
      <c r="D93" s="12" t="s">
        <v>563</v>
      </c>
      <c r="E93" s="62" t="s">
        <v>677</v>
      </c>
      <c r="F93" s="38">
        <f t="shared" si="15"/>
        <v>17665.78</v>
      </c>
      <c r="G93" s="38">
        <v>14971</v>
      </c>
      <c r="H93" s="16">
        <f t="shared" si="12"/>
        <v>2694.7799999999997</v>
      </c>
      <c r="I93" s="16">
        <v>0</v>
      </c>
      <c r="J93" s="11">
        <v>0</v>
      </c>
      <c r="K93" s="38">
        <f t="shared" si="13"/>
        <v>299.42</v>
      </c>
      <c r="L93" s="38">
        <f t="shared" si="14"/>
        <v>17366.36</v>
      </c>
    </row>
    <row r="94" spans="1:12" x14ac:dyDescent="0.2">
      <c r="A94" s="12" t="s">
        <v>676</v>
      </c>
      <c r="B94" s="119" t="s">
        <v>438</v>
      </c>
      <c r="C94" s="12" t="s">
        <v>240</v>
      </c>
      <c r="D94" s="14" t="s">
        <v>680</v>
      </c>
      <c r="E94" s="38" t="s">
        <v>678</v>
      </c>
      <c r="F94" s="38">
        <f t="shared" si="15"/>
        <v>7009.2</v>
      </c>
      <c r="G94" s="16">
        <v>5940</v>
      </c>
      <c r="H94" s="16">
        <f t="shared" si="12"/>
        <v>1069.2</v>
      </c>
      <c r="I94" s="16">
        <v>0</v>
      </c>
      <c r="J94" s="11">
        <v>0</v>
      </c>
      <c r="K94" s="38">
        <f t="shared" si="13"/>
        <v>118.8</v>
      </c>
      <c r="L94" s="38">
        <f t="shared" si="14"/>
        <v>6890.4</v>
      </c>
    </row>
    <row r="95" spans="1:12" x14ac:dyDescent="0.2">
      <c r="A95" s="12" t="s">
        <v>690</v>
      </c>
      <c r="B95" s="119" t="s">
        <v>520</v>
      </c>
      <c r="C95" s="12" t="s">
        <v>489</v>
      </c>
      <c r="D95" s="14" t="s">
        <v>488</v>
      </c>
      <c r="E95" s="12" t="s">
        <v>681</v>
      </c>
      <c r="F95" s="38">
        <f t="shared" si="15"/>
        <v>16744.2</v>
      </c>
      <c r="G95" s="38">
        <v>14190</v>
      </c>
      <c r="H95" s="16">
        <v>0</v>
      </c>
      <c r="I95" s="16">
        <f t="shared" si="16"/>
        <v>1277.0999999999999</v>
      </c>
      <c r="J95" s="11">
        <f t="shared" si="17"/>
        <v>1277.0999999999999</v>
      </c>
      <c r="K95" s="38">
        <f t="shared" si="13"/>
        <v>283.8</v>
      </c>
      <c r="L95" s="38">
        <f t="shared" si="14"/>
        <v>16460.400000000001</v>
      </c>
    </row>
    <row r="96" spans="1:12" x14ac:dyDescent="0.2">
      <c r="A96" s="203" t="s">
        <v>690</v>
      </c>
      <c r="B96" s="204" t="s">
        <v>520</v>
      </c>
      <c r="C96" s="203" t="s">
        <v>489</v>
      </c>
      <c r="D96" s="205"/>
      <c r="E96" s="203" t="s">
        <v>682</v>
      </c>
      <c r="F96" s="207">
        <f t="shared" si="15"/>
        <v>14414.111999999997</v>
      </c>
      <c r="G96" s="209">
        <v>14414.111999999997</v>
      </c>
      <c r="H96" s="209">
        <v>0</v>
      </c>
      <c r="I96" s="209">
        <v>0</v>
      </c>
      <c r="J96" s="209">
        <v>0</v>
      </c>
      <c r="K96" s="209">
        <v>0</v>
      </c>
      <c r="L96" s="207">
        <f t="shared" si="14"/>
        <v>14414.111999999997</v>
      </c>
    </row>
    <row r="97" spans="1:12" x14ac:dyDescent="0.2">
      <c r="A97" s="203" t="s">
        <v>690</v>
      </c>
      <c r="B97" s="204" t="s">
        <v>520</v>
      </c>
      <c r="C97" s="203" t="s">
        <v>489</v>
      </c>
      <c r="D97" s="205"/>
      <c r="E97" s="203" t="s">
        <v>683</v>
      </c>
      <c r="F97" s="207">
        <f t="shared" si="15"/>
        <v>1300.5503999999999</v>
      </c>
      <c r="G97" s="209">
        <v>1300.5503999999999</v>
      </c>
      <c r="H97" s="209">
        <v>0</v>
      </c>
      <c r="I97" s="209">
        <v>0</v>
      </c>
      <c r="J97" s="209">
        <v>0</v>
      </c>
      <c r="K97" s="209">
        <v>0</v>
      </c>
      <c r="L97" s="207">
        <f t="shared" si="14"/>
        <v>1300.5503999999999</v>
      </c>
    </row>
    <row r="98" spans="1:12" x14ac:dyDescent="0.2">
      <c r="A98" s="203" t="s">
        <v>690</v>
      </c>
      <c r="B98" s="204" t="s">
        <v>520</v>
      </c>
      <c r="C98" s="203" t="s">
        <v>489</v>
      </c>
      <c r="D98" s="203"/>
      <c r="E98" s="203" t="s">
        <v>684</v>
      </c>
      <c r="F98" s="207">
        <f t="shared" si="15"/>
        <v>1950.8255999999997</v>
      </c>
      <c r="G98" s="209">
        <v>1950.8255999999997</v>
      </c>
      <c r="H98" s="209">
        <v>0</v>
      </c>
      <c r="I98" s="209">
        <v>0</v>
      </c>
      <c r="J98" s="209">
        <v>0</v>
      </c>
      <c r="K98" s="209">
        <v>0</v>
      </c>
      <c r="L98" s="207">
        <f t="shared" si="14"/>
        <v>1950.8255999999997</v>
      </c>
    </row>
    <row r="99" spans="1:12" x14ac:dyDescent="0.2">
      <c r="A99" s="203" t="s">
        <v>690</v>
      </c>
      <c r="B99" s="204" t="s">
        <v>594</v>
      </c>
      <c r="C99" s="203" t="s">
        <v>489</v>
      </c>
      <c r="D99" s="203"/>
      <c r="E99" s="203" t="s">
        <v>685</v>
      </c>
      <c r="F99" s="207">
        <f t="shared" si="15"/>
        <v>30429.791999999998</v>
      </c>
      <c r="G99" s="207">
        <v>30429.791999999998</v>
      </c>
      <c r="H99" s="209">
        <v>0</v>
      </c>
      <c r="I99" s="209">
        <v>0</v>
      </c>
      <c r="J99" s="209">
        <v>0</v>
      </c>
      <c r="K99" s="209">
        <v>0</v>
      </c>
      <c r="L99" s="207">
        <f t="shared" si="14"/>
        <v>30429.791999999998</v>
      </c>
    </row>
    <row r="100" spans="1:12" x14ac:dyDescent="0.2">
      <c r="A100" s="12" t="s">
        <v>690</v>
      </c>
      <c r="B100" s="119" t="s">
        <v>594</v>
      </c>
      <c r="C100" s="12" t="s">
        <v>489</v>
      </c>
      <c r="D100" s="14" t="s">
        <v>488</v>
      </c>
      <c r="E100" s="12" t="s">
        <v>686</v>
      </c>
      <c r="F100" s="38">
        <f t="shared" si="15"/>
        <v>98708.18</v>
      </c>
      <c r="G100" s="70">
        <v>83651</v>
      </c>
      <c r="H100" s="16">
        <v>0</v>
      </c>
      <c r="I100" s="16">
        <f t="shared" si="16"/>
        <v>7528.59</v>
      </c>
      <c r="J100" s="11">
        <f t="shared" si="17"/>
        <v>7528.59</v>
      </c>
      <c r="K100" s="38">
        <f t="shared" ref="K100" si="18">G100*2%</f>
        <v>1673.02</v>
      </c>
      <c r="L100" s="38">
        <f t="shared" si="14"/>
        <v>97035.159999999989</v>
      </c>
    </row>
    <row r="101" spans="1:12" x14ac:dyDescent="0.2">
      <c r="A101" s="12" t="s">
        <v>690</v>
      </c>
      <c r="B101" s="119" t="s">
        <v>293</v>
      </c>
      <c r="C101" s="12" t="s">
        <v>135</v>
      </c>
      <c r="D101" s="14" t="s">
        <v>533</v>
      </c>
      <c r="E101" s="38" t="s">
        <v>691</v>
      </c>
      <c r="F101" s="38">
        <f t="shared" si="15"/>
        <v>40374.879999999997</v>
      </c>
      <c r="G101" s="16">
        <v>34216</v>
      </c>
      <c r="H101" s="16">
        <f t="shared" si="12"/>
        <v>6158.88</v>
      </c>
      <c r="I101" s="16">
        <v>0</v>
      </c>
      <c r="J101" s="11">
        <v>0</v>
      </c>
      <c r="K101" s="38">
        <f t="shared" ref="K101:K148" si="19">G101*2%</f>
        <v>684.32</v>
      </c>
      <c r="L101" s="38">
        <f t="shared" si="14"/>
        <v>39690.559999999998</v>
      </c>
    </row>
    <row r="102" spans="1:12" x14ac:dyDescent="0.2">
      <c r="A102" s="14" t="s">
        <v>696</v>
      </c>
      <c r="B102" s="119" t="s">
        <v>697</v>
      </c>
      <c r="C102" s="12" t="s">
        <v>456</v>
      </c>
      <c r="D102" s="12" t="s">
        <v>455</v>
      </c>
      <c r="E102" s="16" t="s">
        <v>695</v>
      </c>
      <c r="F102" s="38">
        <f t="shared" si="15"/>
        <v>38747.660000000003</v>
      </c>
      <c r="G102" s="38">
        <v>32837</v>
      </c>
      <c r="H102" s="16">
        <f t="shared" si="12"/>
        <v>5910.66</v>
      </c>
      <c r="I102" s="16">
        <v>0</v>
      </c>
      <c r="J102" s="11">
        <v>0</v>
      </c>
      <c r="K102" s="38">
        <f t="shared" si="19"/>
        <v>656.74</v>
      </c>
      <c r="L102" s="38">
        <f t="shared" si="14"/>
        <v>38090.920000000006</v>
      </c>
    </row>
    <row r="103" spans="1:12" x14ac:dyDescent="0.2">
      <c r="A103" s="14" t="s">
        <v>696</v>
      </c>
      <c r="B103" s="119" t="s">
        <v>660</v>
      </c>
      <c r="C103" s="12" t="s">
        <v>1</v>
      </c>
      <c r="D103" s="12" t="s">
        <v>545</v>
      </c>
      <c r="E103" s="12" t="s">
        <v>188</v>
      </c>
      <c r="F103" s="38">
        <f t="shared" si="15"/>
        <v>4425</v>
      </c>
      <c r="G103" s="38">
        <v>3750</v>
      </c>
      <c r="H103" s="16">
        <f t="shared" si="12"/>
        <v>675</v>
      </c>
      <c r="I103" s="16">
        <v>0</v>
      </c>
      <c r="J103" s="16">
        <v>0</v>
      </c>
      <c r="K103" s="38">
        <f t="shared" si="19"/>
        <v>75</v>
      </c>
      <c r="L103" s="38">
        <f t="shared" si="14"/>
        <v>4350</v>
      </c>
    </row>
    <row r="104" spans="1:12" x14ac:dyDescent="0.2">
      <c r="A104" s="14" t="s">
        <v>696</v>
      </c>
      <c r="B104" s="119" t="s">
        <v>660</v>
      </c>
      <c r="C104" s="12" t="s">
        <v>1</v>
      </c>
      <c r="D104" s="12" t="s">
        <v>545</v>
      </c>
      <c r="E104" s="12" t="s">
        <v>189</v>
      </c>
      <c r="F104" s="38">
        <f t="shared" si="15"/>
        <v>327142.02</v>
      </c>
      <c r="G104" s="38">
        <v>277239</v>
      </c>
      <c r="H104" s="16">
        <f t="shared" si="12"/>
        <v>49903.02</v>
      </c>
      <c r="I104" s="16">
        <v>0</v>
      </c>
      <c r="J104" s="16">
        <v>0</v>
      </c>
      <c r="K104" s="38">
        <f t="shared" si="19"/>
        <v>5544.78</v>
      </c>
      <c r="L104" s="38">
        <f t="shared" si="14"/>
        <v>321597.24</v>
      </c>
    </row>
    <row r="105" spans="1:12" x14ac:dyDescent="0.2">
      <c r="A105" s="12" t="s">
        <v>712</v>
      </c>
      <c r="B105" s="119" t="s">
        <v>660</v>
      </c>
      <c r="C105" s="12" t="s">
        <v>119</v>
      </c>
      <c r="D105" s="14" t="s">
        <v>527</v>
      </c>
      <c r="E105" s="62" t="s">
        <v>702</v>
      </c>
      <c r="F105" s="38">
        <f t="shared" si="15"/>
        <v>11947.5</v>
      </c>
      <c r="G105" s="38">
        <v>10125</v>
      </c>
      <c r="H105" s="16">
        <f t="shared" si="12"/>
        <v>1822.5</v>
      </c>
      <c r="I105" s="16">
        <v>0</v>
      </c>
      <c r="J105" s="16">
        <v>0</v>
      </c>
      <c r="K105" s="38">
        <f t="shared" si="19"/>
        <v>202.5</v>
      </c>
      <c r="L105" s="38">
        <f t="shared" si="14"/>
        <v>11745</v>
      </c>
    </row>
    <row r="106" spans="1:12" x14ac:dyDescent="0.2">
      <c r="A106" s="12" t="s">
        <v>712</v>
      </c>
      <c r="B106" s="119" t="s">
        <v>660</v>
      </c>
      <c r="C106" s="12" t="s">
        <v>119</v>
      </c>
      <c r="D106" s="14" t="s">
        <v>527</v>
      </c>
      <c r="E106" s="62" t="s">
        <v>703</v>
      </c>
      <c r="F106" s="38">
        <f t="shared" si="15"/>
        <v>6637.5</v>
      </c>
      <c r="G106" s="38">
        <v>5625</v>
      </c>
      <c r="H106" s="16">
        <f t="shared" si="12"/>
        <v>1012.5</v>
      </c>
      <c r="I106" s="16">
        <v>0</v>
      </c>
      <c r="J106" s="16">
        <v>0</v>
      </c>
      <c r="K106" s="38">
        <f t="shared" si="19"/>
        <v>112.5</v>
      </c>
      <c r="L106" s="38">
        <f t="shared" si="14"/>
        <v>6525</v>
      </c>
    </row>
    <row r="107" spans="1:12" x14ac:dyDescent="0.2">
      <c r="A107" s="12" t="s">
        <v>712</v>
      </c>
      <c r="B107" s="119" t="s">
        <v>660</v>
      </c>
      <c r="C107" s="12" t="s">
        <v>119</v>
      </c>
      <c r="D107" s="14" t="s">
        <v>527</v>
      </c>
      <c r="E107" s="62" t="s">
        <v>704</v>
      </c>
      <c r="F107" s="38">
        <f t="shared" si="15"/>
        <v>18585</v>
      </c>
      <c r="G107" s="38">
        <v>15750</v>
      </c>
      <c r="H107" s="16">
        <f t="shared" si="12"/>
        <v>2835</v>
      </c>
      <c r="I107" s="16">
        <v>0</v>
      </c>
      <c r="J107" s="16">
        <v>0</v>
      </c>
      <c r="K107" s="38">
        <f t="shared" si="19"/>
        <v>315</v>
      </c>
      <c r="L107" s="38">
        <f t="shared" si="14"/>
        <v>18270</v>
      </c>
    </row>
    <row r="108" spans="1:12" x14ac:dyDescent="0.2">
      <c r="A108" s="12" t="s">
        <v>712</v>
      </c>
      <c r="B108" s="119" t="s">
        <v>660</v>
      </c>
      <c r="C108" s="12" t="s">
        <v>119</v>
      </c>
      <c r="D108" s="14" t="s">
        <v>527</v>
      </c>
      <c r="E108" s="62" t="s">
        <v>705</v>
      </c>
      <c r="F108" s="38">
        <f t="shared" si="15"/>
        <v>295</v>
      </c>
      <c r="G108" s="38">
        <v>250</v>
      </c>
      <c r="H108" s="16">
        <f t="shared" si="12"/>
        <v>45</v>
      </c>
      <c r="I108" s="16">
        <v>0</v>
      </c>
      <c r="J108" s="16">
        <v>0</v>
      </c>
      <c r="K108" s="38">
        <f t="shared" si="19"/>
        <v>5</v>
      </c>
      <c r="L108" s="38">
        <f t="shared" si="14"/>
        <v>290</v>
      </c>
    </row>
    <row r="109" spans="1:12" x14ac:dyDescent="0.2">
      <c r="A109" s="12" t="s">
        <v>712</v>
      </c>
      <c r="B109" s="119" t="s">
        <v>660</v>
      </c>
      <c r="C109" s="12" t="s">
        <v>519</v>
      </c>
      <c r="D109" s="12" t="s">
        <v>518</v>
      </c>
      <c r="E109" s="12" t="s">
        <v>713</v>
      </c>
      <c r="F109" s="38">
        <f t="shared" si="15"/>
        <v>3777.18</v>
      </c>
      <c r="G109" s="38">
        <v>3201</v>
      </c>
      <c r="H109" s="16">
        <f t="shared" si="12"/>
        <v>576.17999999999995</v>
      </c>
      <c r="I109" s="16">
        <v>0</v>
      </c>
      <c r="J109" s="16">
        <v>0</v>
      </c>
      <c r="K109" s="38">
        <f t="shared" si="19"/>
        <v>64.02</v>
      </c>
      <c r="L109" s="38">
        <f t="shared" si="14"/>
        <v>3713.16</v>
      </c>
    </row>
    <row r="110" spans="1:12" x14ac:dyDescent="0.2">
      <c r="A110" s="12" t="s">
        <v>712</v>
      </c>
      <c r="B110" s="119" t="s">
        <v>660</v>
      </c>
      <c r="C110" s="12" t="s">
        <v>519</v>
      </c>
      <c r="D110" s="12" t="s">
        <v>518</v>
      </c>
      <c r="E110" s="12" t="s">
        <v>714</v>
      </c>
      <c r="F110" s="38">
        <f t="shared" si="15"/>
        <v>5782</v>
      </c>
      <c r="G110" s="38">
        <v>4900</v>
      </c>
      <c r="H110" s="16">
        <f t="shared" si="12"/>
        <v>882</v>
      </c>
      <c r="I110" s="16">
        <v>0</v>
      </c>
      <c r="J110" s="16">
        <v>0</v>
      </c>
      <c r="K110" s="38">
        <f>G110*2%</f>
        <v>98</v>
      </c>
      <c r="L110" s="38">
        <f t="shared" si="14"/>
        <v>5684</v>
      </c>
    </row>
    <row r="111" spans="1:12" x14ac:dyDescent="0.2">
      <c r="A111" s="12" t="s">
        <v>712</v>
      </c>
      <c r="B111" s="119" t="s">
        <v>660</v>
      </c>
      <c r="C111" s="12" t="s">
        <v>519</v>
      </c>
      <c r="D111" s="12" t="s">
        <v>518</v>
      </c>
      <c r="E111" s="12" t="s">
        <v>715</v>
      </c>
      <c r="F111" s="38">
        <f t="shared" si="15"/>
        <v>17700</v>
      </c>
      <c r="G111" s="38">
        <v>15000</v>
      </c>
      <c r="H111" s="16">
        <f t="shared" si="12"/>
        <v>2700</v>
      </c>
      <c r="I111" s="16">
        <v>0</v>
      </c>
      <c r="J111" s="16">
        <v>0</v>
      </c>
      <c r="K111" s="38">
        <f t="shared" ref="K111:K123" si="20">G111*2%</f>
        <v>300</v>
      </c>
      <c r="L111" s="38">
        <f t="shared" si="14"/>
        <v>17400</v>
      </c>
    </row>
    <row r="112" spans="1:12" x14ac:dyDescent="0.2">
      <c r="A112" s="12" t="s">
        <v>712</v>
      </c>
      <c r="B112" s="119" t="s">
        <v>520</v>
      </c>
      <c r="C112" s="12" t="s">
        <v>12</v>
      </c>
      <c r="D112" s="12" t="s">
        <v>450</v>
      </c>
      <c r="E112" s="38" t="s">
        <v>724</v>
      </c>
      <c r="F112" s="38">
        <f t="shared" si="15"/>
        <v>24447.239999999998</v>
      </c>
      <c r="G112" s="38">
        <v>20718</v>
      </c>
      <c r="H112" s="16">
        <v>0</v>
      </c>
      <c r="I112" s="16">
        <f t="shared" si="16"/>
        <v>1864.62</v>
      </c>
      <c r="J112" s="11">
        <f t="shared" si="17"/>
        <v>1864.62</v>
      </c>
      <c r="K112" s="38">
        <f t="shared" si="20"/>
        <v>414.36</v>
      </c>
      <c r="L112" s="38">
        <f t="shared" si="14"/>
        <v>24032.879999999997</v>
      </c>
    </row>
    <row r="113" spans="1:12" x14ac:dyDescent="0.2">
      <c r="A113" s="12" t="s">
        <v>712</v>
      </c>
      <c r="B113" s="119" t="s">
        <v>520</v>
      </c>
      <c r="C113" s="12" t="s">
        <v>12</v>
      </c>
      <c r="D113" s="12" t="s">
        <v>450</v>
      </c>
      <c r="E113" s="38" t="s">
        <v>725</v>
      </c>
      <c r="F113" s="38">
        <f t="shared" si="15"/>
        <v>10325</v>
      </c>
      <c r="G113" s="38">
        <v>8750</v>
      </c>
      <c r="H113" s="16">
        <v>0</v>
      </c>
      <c r="I113" s="16">
        <f t="shared" si="16"/>
        <v>787.5</v>
      </c>
      <c r="J113" s="11">
        <f t="shared" si="17"/>
        <v>787.5</v>
      </c>
      <c r="K113" s="38">
        <f t="shared" si="20"/>
        <v>175</v>
      </c>
      <c r="L113" s="38">
        <f t="shared" si="14"/>
        <v>10150</v>
      </c>
    </row>
    <row r="114" spans="1:12" x14ac:dyDescent="0.2">
      <c r="A114" s="12" t="s">
        <v>734</v>
      </c>
      <c r="B114" s="119" t="s">
        <v>594</v>
      </c>
      <c r="C114" s="12" t="s">
        <v>591</v>
      </c>
      <c r="D114" s="12" t="s">
        <v>593</v>
      </c>
      <c r="E114" s="53" t="s">
        <v>731</v>
      </c>
      <c r="F114" s="38">
        <f t="shared" si="15"/>
        <v>5900</v>
      </c>
      <c r="G114" s="16">
        <v>5000</v>
      </c>
      <c r="H114" s="16">
        <f t="shared" si="12"/>
        <v>900</v>
      </c>
      <c r="I114" s="16">
        <v>0</v>
      </c>
      <c r="J114" s="16">
        <v>0</v>
      </c>
      <c r="K114" s="38">
        <f t="shared" si="20"/>
        <v>100</v>
      </c>
      <c r="L114" s="38">
        <f t="shared" si="14"/>
        <v>5800</v>
      </c>
    </row>
    <row r="115" spans="1:12" x14ac:dyDescent="0.2">
      <c r="A115" s="12" t="s">
        <v>734</v>
      </c>
      <c r="B115" s="119" t="s">
        <v>594</v>
      </c>
      <c r="C115" s="12" t="s">
        <v>591</v>
      </c>
      <c r="D115" s="12" t="s">
        <v>593</v>
      </c>
      <c r="E115" s="53" t="s">
        <v>732</v>
      </c>
      <c r="F115" s="38">
        <f t="shared" si="15"/>
        <v>5900</v>
      </c>
      <c r="G115" s="16">
        <v>5000</v>
      </c>
      <c r="H115" s="16">
        <f t="shared" si="12"/>
        <v>900</v>
      </c>
      <c r="I115" s="16">
        <v>0</v>
      </c>
      <c r="J115" s="16">
        <v>0</v>
      </c>
      <c r="K115" s="38">
        <f t="shared" si="20"/>
        <v>100</v>
      </c>
      <c r="L115" s="38">
        <f t="shared" si="14"/>
        <v>5800</v>
      </c>
    </row>
    <row r="116" spans="1:12" x14ac:dyDescent="0.2">
      <c r="A116" s="12" t="s">
        <v>734</v>
      </c>
      <c r="B116" s="119" t="s">
        <v>660</v>
      </c>
      <c r="C116" s="12" t="s">
        <v>591</v>
      </c>
      <c r="D116" s="12" t="s">
        <v>593</v>
      </c>
      <c r="E116" s="53" t="s">
        <v>733</v>
      </c>
      <c r="F116" s="38">
        <f t="shared" si="15"/>
        <v>24780</v>
      </c>
      <c r="G116" s="16">
        <v>21000</v>
      </c>
      <c r="H116" s="16">
        <f t="shared" si="12"/>
        <v>3780</v>
      </c>
      <c r="I116" s="16">
        <v>0</v>
      </c>
      <c r="J116" s="16">
        <v>0</v>
      </c>
      <c r="K116" s="38">
        <f t="shared" si="20"/>
        <v>420</v>
      </c>
      <c r="L116" s="38">
        <f t="shared" si="14"/>
        <v>24360</v>
      </c>
    </row>
    <row r="117" spans="1:12" x14ac:dyDescent="0.2">
      <c r="A117" s="12" t="s">
        <v>737</v>
      </c>
      <c r="B117" s="119" t="s">
        <v>660</v>
      </c>
      <c r="C117" s="12" t="s">
        <v>119</v>
      </c>
      <c r="D117" s="14" t="s">
        <v>527</v>
      </c>
      <c r="E117" s="62" t="s">
        <v>706</v>
      </c>
      <c r="F117" s="38">
        <f t="shared" si="15"/>
        <v>31476.5</v>
      </c>
      <c r="G117" s="38">
        <v>26675</v>
      </c>
      <c r="H117" s="16">
        <f t="shared" si="12"/>
        <v>4801.5</v>
      </c>
      <c r="I117" s="16">
        <v>0</v>
      </c>
      <c r="J117" s="16">
        <v>0</v>
      </c>
      <c r="K117" s="38">
        <f t="shared" si="20"/>
        <v>533.5</v>
      </c>
      <c r="L117" s="38">
        <f t="shared" si="14"/>
        <v>30943</v>
      </c>
    </row>
    <row r="118" spans="1:12" x14ac:dyDescent="0.2">
      <c r="A118" s="12" t="s">
        <v>737</v>
      </c>
      <c r="B118" s="119" t="s">
        <v>660</v>
      </c>
      <c r="C118" s="12" t="s">
        <v>119</v>
      </c>
      <c r="D118" s="14" t="s">
        <v>527</v>
      </c>
      <c r="E118" s="62" t="s">
        <v>707</v>
      </c>
      <c r="F118" s="38">
        <f t="shared" si="15"/>
        <v>295</v>
      </c>
      <c r="G118" s="38">
        <v>250</v>
      </c>
      <c r="H118" s="16">
        <f t="shared" si="12"/>
        <v>45</v>
      </c>
      <c r="I118" s="16">
        <v>0</v>
      </c>
      <c r="J118" s="16">
        <v>0</v>
      </c>
      <c r="K118" s="38">
        <f t="shared" si="20"/>
        <v>5</v>
      </c>
      <c r="L118" s="38">
        <f t="shared" si="14"/>
        <v>290</v>
      </c>
    </row>
    <row r="119" spans="1:12" x14ac:dyDescent="0.2">
      <c r="A119" s="12" t="s">
        <v>737</v>
      </c>
      <c r="B119" s="119" t="s">
        <v>660</v>
      </c>
      <c r="C119" s="12" t="s">
        <v>119</v>
      </c>
      <c r="D119" s="14" t="s">
        <v>527</v>
      </c>
      <c r="E119" s="62" t="s">
        <v>708</v>
      </c>
      <c r="F119" s="38">
        <f t="shared" si="15"/>
        <v>413</v>
      </c>
      <c r="G119" s="38">
        <v>350</v>
      </c>
      <c r="H119" s="16">
        <f t="shared" si="12"/>
        <v>63</v>
      </c>
      <c r="I119" s="16">
        <v>0</v>
      </c>
      <c r="J119" s="16">
        <v>0</v>
      </c>
      <c r="K119" s="38">
        <f t="shared" si="20"/>
        <v>7</v>
      </c>
      <c r="L119" s="38">
        <f t="shared" si="14"/>
        <v>406</v>
      </c>
    </row>
    <row r="120" spans="1:12" x14ac:dyDescent="0.2">
      <c r="A120" s="12" t="s">
        <v>737</v>
      </c>
      <c r="B120" s="119" t="s">
        <v>660</v>
      </c>
      <c r="C120" s="12" t="s">
        <v>1</v>
      </c>
      <c r="D120" s="12" t="s">
        <v>545</v>
      </c>
      <c r="E120" s="12" t="s">
        <v>190</v>
      </c>
      <c r="F120" s="38">
        <f t="shared" si="15"/>
        <v>9629.98</v>
      </c>
      <c r="G120" s="38">
        <v>8161</v>
      </c>
      <c r="H120" s="16">
        <f t="shared" si="12"/>
        <v>1468.98</v>
      </c>
      <c r="I120" s="16">
        <v>0</v>
      </c>
      <c r="J120" s="16">
        <v>0</v>
      </c>
      <c r="K120" s="38">
        <f t="shared" si="20"/>
        <v>163.22</v>
      </c>
      <c r="L120" s="38">
        <f t="shared" si="14"/>
        <v>9466.76</v>
      </c>
    </row>
    <row r="121" spans="1:12" x14ac:dyDescent="0.2">
      <c r="A121" s="12" t="s">
        <v>737</v>
      </c>
      <c r="B121" s="119" t="s">
        <v>660</v>
      </c>
      <c r="C121" s="12" t="s">
        <v>1</v>
      </c>
      <c r="D121" s="12" t="s">
        <v>545</v>
      </c>
      <c r="E121" s="12" t="s">
        <v>191</v>
      </c>
      <c r="F121" s="38">
        <f t="shared" si="15"/>
        <v>9154.44</v>
      </c>
      <c r="G121" s="38">
        <v>7758</v>
      </c>
      <c r="H121" s="16">
        <f t="shared" si="12"/>
        <v>1396.44</v>
      </c>
      <c r="I121" s="16">
        <v>0</v>
      </c>
      <c r="J121" s="16">
        <v>0</v>
      </c>
      <c r="K121" s="38">
        <f t="shared" si="20"/>
        <v>155.16</v>
      </c>
      <c r="L121" s="38">
        <f t="shared" si="14"/>
        <v>8999.2800000000007</v>
      </c>
    </row>
    <row r="122" spans="1:12" x14ac:dyDescent="0.2">
      <c r="A122" s="12" t="s">
        <v>737</v>
      </c>
      <c r="B122" s="119" t="s">
        <v>660</v>
      </c>
      <c r="C122" s="12" t="s">
        <v>1</v>
      </c>
      <c r="D122" s="12" t="s">
        <v>545</v>
      </c>
      <c r="E122" s="12" t="s">
        <v>192</v>
      </c>
      <c r="F122" s="38">
        <f t="shared" si="15"/>
        <v>16815</v>
      </c>
      <c r="G122" s="38">
        <v>14250</v>
      </c>
      <c r="H122" s="16">
        <f t="shared" si="12"/>
        <v>2565</v>
      </c>
      <c r="I122" s="16">
        <v>0</v>
      </c>
      <c r="J122" s="16">
        <v>0</v>
      </c>
      <c r="K122" s="38">
        <f t="shared" si="20"/>
        <v>285</v>
      </c>
      <c r="L122" s="38">
        <f t="shared" si="14"/>
        <v>16530</v>
      </c>
    </row>
    <row r="123" spans="1:12" x14ac:dyDescent="0.2">
      <c r="A123" s="12" t="s">
        <v>737</v>
      </c>
      <c r="B123" s="119" t="s">
        <v>520</v>
      </c>
      <c r="C123" s="12" t="s">
        <v>6</v>
      </c>
      <c r="D123" s="14" t="s">
        <v>460</v>
      </c>
      <c r="E123" s="53" t="s">
        <v>740</v>
      </c>
      <c r="F123" s="38">
        <f t="shared" si="15"/>
        <v>29500</v>
      </c>
      <c r="G123" s="38">
        <v>25000</v>
      </c>
      <c r="H123" s="16">
        <f t="shared" si="12"/>
        <v>4500</v>
      </c>
      <c r="I123" s="16">
        <v>0</v>
      </c>
      <c r="J123" s="11">
        <v>0</v>
      </c>
      <c r="K123" s="38">
        <f t="shared" si="20"/>
        <v>500</v>
      </c>
      <c r="L123" s="38">
        <f t="shared" si="14"/>
        <v>29000</v>
      </c>
    </row>
    <row r="124" spans="1:12" x14ac:dyDescent="0.2">
      <c r="A124" s="12" t="s">
        <v>737</v>
      </c>
      <c r="B124" s="119" t="s">
        <v>660</v>
      </c>
      <c r="C124" s="12" t="s">
        <v>519</v>
      </c>
      <c r="D124" s="12" t="s">
        <v>518</v>
      </c>
      <c r="E124" s="12" t="s">
        <v>716</v>
      </c>
      <c r="F124" s="38">
        <f t="shared" si="15"/>
        <v>26550</v>
      </c>
      <c r="G124" s="38">
        <v>22500</v>
      </c>
      <c r="H124" s="16">
        <f t="shared" si="12"/>
        <v>4050</v>
      </c>
      <c r="I124" s="16">
        <v>0</v>
      </c>
      <c r="J124" s="16">
        <v>0</v>
      </c>
      <c r="K124" s="38">
        <f t="shared" si="19"/>
        <v>450</v>
      </c>
      <c r="L124" s="38">
        <f t="shared" si="14"/>
        <v>26100</v>
      </c>
    </row>
    <row r="125" spans="1:12" x14ac:dyDescent="0.2">
      <c r="A125" s="12" t="s">
        <v>737</v>
      </c>
      <c r="B125" s="119" t="s">
        <v>660</v>
      </c>
      <c r="C125" s="12" t="s">
        <v>519</v>
      </c>
      <c r="D125" s="12" t="s">
        <v>518</v>
      </c>
      <c r="E125" s="12" t="s">
        <v>717</v>
      </c>
      <c r="F125" s="38">
        <f t="shared" si="15"/>
        <v>8496</v>
      </c>
      <c r="G125" s="38">
        <v>7200</v>
      </c>
      <c r="H125" s="16">
        <f t="shared" si="12"/>
        <v>1296</v>
      </c>
      <c r="I125" s="16">
        <v>0</v>
      </c>
      <c r="J125" s="16">
        <v>0</v>
      </c>
      <c r="K125" s="38">
        <f t="shared" si="19"/>
        <v>144</v>
      </c>
      <c r="L125" s="38">
        <f t="shared" si="14"/>
        <v>8352</v>
      </c>
    </row>
    <row r="126" spans="1:12" x14ac:dyDescent="0.2">
      <c r="A126" s="12" t="s">
        <v>737</v>
      </c>
      <c r="B126" s="119" t="s">
        <v>660</v>
      </c>
      <c r="C126" s="12" t="s">
        <v>519</v>
      </c>
      <c r="D126" s="12" t="s">
        <v>518</v>
      </c>
      <c r="E126" s="12" t="s">
        <v>718</v>
      </c>
      <c r="F126" s="38">
        <f t="shared" si="15"/>
        <v>67968</v>
      </c>
      <c r="G126" s="38">
        <v>57600</v>
      </c>
      <c r="H126" s="16">
        <f t="shared" si="12"/>
        <v>10368</v>
      </c>
      <c r="I126" s="16">
        <v>0</v>
      </c>
      <c r="J126" s="16">
        <v>0</v>
      </c>
      <c r="K126" s="38">
        <f t="shared" si="19"/>
        <v>1152</v>
      </c>
      <c r="L126" s="38">
        <f t="shared" si="14"/>
        <v>66816</v>
      </c>
    </row>
    <row r="127" spans="1:12" x14ac:dyDescent="0.2">
      <c r="A127" s="12" t="s">
        <v>737</v>
      </c>
      <c r="B127" s="119" t="s">
        <v>660</v>
      </c>
      <c r="C127" s="12" t="s">
        <v>519</v>
      </c>
      <c r="D127" s="12" t="s">
        <v>518</v>
      </c>
      <c r="E127" s="12" t="s">
        <v>741</v>
      </c>
      <c r="F127" s="38">
        <f t="shared" si="15"/>
        <v>26221.96</v>
      </c>
      <c r="G127" s="38">
        <v>22222</v>
      </c>
      <c r="H127" s="16">
        <f t="shared" si="12"/>
        <v>3999.96</v>
      </c>
      <c r="I127" s="16">
        <v>0</v>
      </c>
      <c r="J127" s="16">
        <v>0</v>
      </c>
      <c r="K127" s="38">
        <f t="shared" si="19"/>
        <v>444.44</v>
      </c>
      <c r="L127" s="38">
        <f t="shared" si="14"/>
        <v>25777.52</v>
      </c>
    </row>
    <row r="128" spans="1:12" x14ac:dyDescent="0.2">
      <c r="A128" s="12" t="s">
        <v>737</v>
      </c>
      <c r="B128" s="119" t="s">
        <v>660</v>
      </c>
      <c r="C128" s="12" t="s">
        <v>519</v>
      </c>
      <c r="D128" s="12" t="s">
        <v>518</v>
      </c>
      <c r="E128" s="12" t="s">
        <v>742</v>
      </c>
      <c r="F128" s="38">
        <f t="shared" si="15"/>
        <v>6688.24</v>
      </c>
      <c r="G128" s="38">
        <v>5668</v>
      </c>
      <c r="H128" s="16">
        <f t="shared" si="12"/>
        <v>1020.24</v>
      </c>
      <c r="I128" s="16">
        <v>0</v>
      </c>
      <c r="J128" s="16">
        <v>0</v>
      </c>
      <c r="K128" s="38">
        <f t="shared" si="19"/>
        <v>113.36</v>
      </c>
      <c r="L128" s="38">
        <f t="shared" si="14"/>
        <v>6574.88</v>
      </c>
    </row>
    <row r="129" spans="1:14" x14ac:dyDescent="0.2">
      <c r="A129" s="12" t="s">
        <v>737</v>
      </c>
      <c r="B129" s="119" t="s">
        <v>660</v>
      </c>
      <c r="C129" s="12" t="s">
        <v>519</v>
      </c>
      <c r="D129" s="12" t="s">
        <v>518</v>
      </c>
      <c r="E129" s="12" t="s">
        <v>743</v>
      </c>
      <c r="F129" s="38">
        <f t="shared" si="15"/>
        <v>6283.5</v>
      </c>
      <c r="G129" s="38">
        <v>5325</v>
      </c>
      <c r="H129" s="16">
        <f t="shared" si="12"/>
        <v>958.5</v>
      </c>
      <c r="I129" s="16">
        <v>0</v>
      </c>
      <c r="J129" s="16">
        <v>0</v>
      </c>
      <c r="K129" s="38">
        <f t="shared" si="19"/>
        <v>106.5</v>
      </c>
      <c r="L129" s="38">
        <f t="shared" si="14"/>
        <v>6177</v>
      </c>
      <c r="M129" s="320" t="s">
        <v>772</v>
      </c>
      <c r="N129" s="320"/>
    </row>
    <row r="130" spans="1:14" x14ac:dyDescent="0.2">
      <c r="A130" s="12" t="s">
        <v>737</v>
      </c>
      <c r="B130" s="119" t="s">
        <v>660</v>
      </c>
      <c r="C130" s="12" t="s">
        <v>519</v>
      </c>
      <c r="D130" s="12" t="s">
        <v>518</v>
      </c>
      <c r="E130" s="12" t="s">
        <v>744</v>
      </c>
      <c r="F130" s="38">
        <f t="shared" si="15"/>
        <v>35400</v>
      </c>
      <c r="G130" s="38">
        <v>30000</v>
      </c>
      <c r="H130" s="16">
        <f t="shared" si="12"/>
        <v>5400</v>
      </c>
      <c r="I130" s="16">
        <v>0</v>
      </c>
      <c r="J130" s="16">
        <v>0</v>
      </c>
      <c r="K130" s="38">
        <f t="shared" si="19"/>
        <v>600</v>
      </c>
      <c r="L130" s="38">
        <f t="shared" si="14"/>
        <v>34800</v>
      </c>
      <c r="M130" s="114" t="s">
        <v>548</v>
      </c>
      <c r="N130" s="116">
        <f>SUM(H80:H133)</f>
        <v>274087.8</v>
      </c>
    </row>
    <row r="131" spans="1:14" x14ac:dyDescent="0.2">
      <c r="A131" s="12" t="s">
        <v>737</v>
      </c>
      <c r="B131" s="119" t="s">
        <v>660</v>
      </c>
      <c r="C131" s="12" t="s">
        <v>519</v>
      </c>
      <c r="D131" s="14" t="s">
        <v>518</v>
      </c>
      <c r="E131" s="197" t="s">
        <v>773</v>
      </c>
      <c r="F131" s="38">
        <f t="shared" si="15"/>
        <v>913.31999999999994</v>
      </c>
      <c r="G131" s="38">
        <v>774</v>
      </c>
      <c r="H131" s="16">
        <f t="shared" si="12"/>
        <v>139.32</v>
      </c>
      <c r="I131" s="16">
        <v>0</v>
      </c>
      <c r="J131" s="16">
        <v>0</v>
      </c>
      <c r="K131" s="38">
        <f t="shared" ref="K131:K133" si="21">G131*2%</f>
        <v>15.48</v>
      </c>
      <c r="L131" s="38">
        <f t="shared" ref="L131:L133" si="22">F131-K131</f>
        <v>897.83999999999992</v>
      </c>
      <c r="M131" s="114" t="s">
        <v>549</v>
      </c>
      <c r="N131" s="116">
        <f>SUM(I80:I133)</f>
        <v>14648.130000000001</v>
      </c>
    </row>
    <row r="132" spans="1:14" x14ac:dyDescent="0.2">
      <c r="A132" s="12" t="s">
        <v>737</v>
      </c>
      <c r="B132" s="119" t="s">
        <v>660</v>
      </c>
      <c r="C132" s="12" t="s">
        <v>519</v>
      </c>
      <c r="D132" s="14" t="s">
        <v>518</v>
      </c>
      <c r="E132" s="197" t="s">
        <v>775</v>
      </c>
      <c r="F132" s="38">
        <f t="shared" si="15"/>
        <v>7552</v>
      </c>
      <c r="G132" s="38">
        <v>6400</v>
      </c>
      <c r="H132" s="16">
        <f t="shared" si="12"/>
        <v>1152</v>
      </c>
      <c r="I132" s="16">
        <v>0</v>
      </c>
      <c r="J132" s="16">
        <v>0</v>
      </c>
      <c r="K132" s="38">
        <f t="shared" si="21"/>
        <v>128</v>
      </c>
      <c r="L132" s="38">
        <f t="shared" si="22"/>
        <v>7424</v>
      </c>
      <c r="M132" s="114" t="s">
        <v>550</v>
      </c>
      <c r="N132" s="116">
        <f>SUM(J80:J133)</f>
        <v>14648.130000000001</v>
      </c>
    </row>
    <row r="133" spans="1:14" x14ac:dyDescent="0.2">
      <c r="A133" s="12" t="s">
        <v>737</v>
      </c>
      <c r="B133" s="119" t="s">
        <v>660</v>
      </c>
      <c r="C133" s="12" t="s">
        <v>791</v>
      </c>
      <c r="D133" s="14" t="s">
        <v>795</v>
      </c>
      <c r="E133" s="38" t="s">
        <v>792</v>
      </c>
      <c r="F133" s="38">
        <f t="shared" si="15"/>
        <v>887095.67999999993</v>
      </c>
      <c r="G133" s="38">
        <v>751776</v>
      </c>
      <c r="H133" s="16">
        <f t="shared" si="12"/>
        <v>135319.67999999999</v>
      </c>
      <c r="I133" s="16">
        <v>0</v>
      </c>
      <c r="J133" s="16">
        <v>0</v>
      </c>
      <c r="K133" s="38">
        <f t="shared" si="21"/>
        <v>15035.52</v>
      </c>
      <c r="L133" s="38">
        <f t="shared" si="22"/>
        <v>872060.15999999992</v>
      </c>
    </row>
    <row r="134" spans="1:14" x14ac:dyDescent="0.2">
      <c r="A134" s="12"/>
      <c r="B134" s="119"/>
      <c r="C134" s="12"/>
      <c r="D134" s="14"/>
      <c r="E134" s="12"/>
      <c r="F134" s="38"/>
      <c r="G134" s="16"/>
      <c r="H134" s="16"/>
      <c r="I134" s="16"/>
      <c r="J134" s="16"/>
      <c r="K134" s="38"/>
      <c r="L134" s="38"/>
      <c r="M134" s="114" t="s">
        <v>551</v>
      </c>
      <c r="N134" s="116">
        <f>SUM(N130:N132)</f>
        <v>303384.06</v>
      </c>
    </row>
    <row r="135" spans="1:14" ht="18.75" x14ac:dyDescent="0.3">
      <c r="A135" s="317">
        <v>43009</v>
      </c>
      <c r="B135" s="318"/>
      <c r="C135" s="318"/>
      <c r="D135" s="318"/>
      <c r="E135" s="318"/>
      <c r="F135" s="318"/>
      <c r="G135" s="318"/>
      <c r="H135" s="318"/>
      <c r="I135" s="318"/>
      <c r="J135" s="318"/>
      <c r="K135" s="318"/>
      <c r="L135" s="319"/>
    </row>
    <row r="136" spans="1:14" x14ac:dyDescent="0.2">
      <c r="A136" s="12" t="s">
        <v>766</v>
      </c>
      <c r="B136" s="119" t="s">
        <v>594</v>
      </c>
      <c r="C136" s="12" t="s">
        <v>768</v>
      </c>
      <c r="D136" s="14" t="s">
        <v>767</v>
      </c>
      <c r="E136" s="12" t="s">
        <v>760</v>
      </c>
      <c r="F136" s="38">
        <f t="shared" si="15"/>
        <v>35400</v>
      </c>
      <c r="G136" s="16">
        <v>30000</v>
      </c>
      <c r="H136" s="16">
        <v>0</v>
      </c>
      <c r="I136" s="16">
        <f t="shared" si="16"/>
        <v>2700</v>
      </c>
      <c r="J136" s="11">
        <f t="shared" si="17"/>
        <v>2700</v>
      </c>
      <c r="K136" s="38">
        <f t="shared" si="19"/>
        <v>600</v>
      </c>
      <c r="L136" s="38">
        <f t="shared" si="14"/>
        <v>34800</v>
      </c>
    </row>
    <row r="137" spans="1:14" x14ac:dyDescent="0.2">
      <c r="A137" s="12" t="s">
        <v>766</v>
      </c>
      <c r="B137" s="119" t="s">
        <v>660</v>
      </c>
      <c r="C137" s="12" t="s">
        <v>768</v>
      </c>
      <c r="D137" s="14" t="s">
        <v>767</v>
      </c>
      <c r="E137" s="12" t="s">
        <v>761</v>
      </c>
      <c r="F137" s="38">
        <f t="shared" si="15"/>
        <v>17700</v>
      </c>
      <c r="G137" s="16">
        <v>15000</v>
      </c>
      <c r="H137" s="16">
        <v>0</v>
      </c>
      <c r="I137" s="16">
        <f t="shared" si="16"/>
        <v>1350</v>
      </c>
      <c r="J137" s="11">
        <f t="shared" si="17"/>
        <v>1350</v>
      </c>
      <c r="K137" s="38">
        <f t="shared" si="19"/>
        <v>300</v>
      </c>
      <c r="L137" s="38">
        <f t="shared" si="14"/>
        <v>17400</v>
      </c>
    </row>
    <row r="138" spans="1:14" x14ac:dyDescent="0.2">
      <c r="A138" s="12" t="s">
        <v>766</v>
      </c>
      <c r="B138" s="119" t="s">
        <v>293</v>
      </c>
      <c r="C138" s="12" t="s">
        <v>769</v>
      </c>
      <c r="D138" s="12" t="s">
        <v>771</v>
      </c>
      <c r="E138" s="38" t="s">
        <v>770</v>
      </c>
      <c r="F138" s="38">
        <f t="shared" si="15"/>
        <v>7063.48</v>
      </c>
      <c r="G138" s="16">
        <v>5986</v>
      </c>
      <c r="H138" s="16">
        <f t="shared" si="12"/>
        <v>1077.48</v>
      </c>
      <c r="I138" s="16">
        <v>0</v>
      </c>
      <c r="J138" s="11">
        <v>0</v>
      </c>
      <c r="K138" s="38">
        <f t="shared" si="19"/>
        <v>119.72</v>
      </c>
      <c r="L138" s="38">
        <f t="shared" si="14"/>
        <v>6943.7599999999993</v>
      </c>
    </row>
    <row r="139" spans="1:14" x14ac:dyDescent="0.2">
      <c r="A139" s="12" t="s">
        <v>779</v>
      </c>
      <c r="B139" s="119" t="s">
        <v>520</v>
      </c>
      <c r="C139" s="12" t="s">
        <v>647</v>
      </c>
      <c r="D139" s="14" t="s">
        <v>646</v>
      </c>
      <c r="E139" s="16" t="s">
        <v>778</v>
      </c>
      <c r="F139" s="38">
        <f t="shared" si="15"/>
        <v>4566.6000000000004</v>
      </c>
      <c r="G139" s="16">
        <v>3870</v>
      </c>
      <c r="H139" s="16">
        <f t="shared" si="12"/>
        <v>696.6</v>
      </c>
      <c r="I139" s="16">
        <v>0</v>
      </c>
      <c r="J139" s="16">
        <v>0</v>
      </c>
      <c r="K139" s="38">
        <f t="shared" si="19"/>
        <v>77.400000000000006</v>
      </c>
      <c r="L139" s="38">
        <f t="shared" si="14"/>
        <v>4489.2000000000007</v>
      </c>
    </row>
    <row r="140" spans="1:14" x14ac:dyDescent="0.2">
      <c r="A140" s="12" t="s">
        <v>779</v>
      </c>
      <c r="B140" s="119" t="s">
        <v>660</v>
      </c>
      <c r="C140" s="12" t="s">
        <v>489</v>
      </c>
      <c r="D140" s="14" t="s">
        <v>488</v>
      </c>
      <c r="E140" s="12" t="s">
        <v>780</v>
      </c>
      <c r="F140" s="38">
        <f t="shared" si="15"/>
        <v>149254.65999999997</v>
      </c>
      <c r="G140" s="38">
        <v>126487</v>
      </c>
      <c r="H140" s="16">
        <v>0</v>
      </c>
      <c r="I140" s="16">
        <f t="shared" si="16"/>
        <v>11383.83</v>
      </c>
      <c r="J140" s="11">
        <f t="shared" si="17"/>
        <v>11383.83</v>
      </c>
      <c r="K140" s="38">
        <f t="shared" si="19"/>
        <v>2529.7400000000002</v>
      </c>
      <c r="L140" s="38">
        <f t="shared" si="14"/>
        <v>146724.91999999998</v>
      </c>
    </row>
    <row r="141" spans="1:14" x14ac:dyDescent="0.2">
      <c r="A141" s="12" t="s">
        <v>779</v>
      </c>
      <c r="B141" s="119" t="s">
        <v>660</v>
      </c>
      <c r="C141" s="12" t="s">
        <v>489</v>
      </c>
      <c r="D141" s="14" t="s">
        <v>488</v>
      </c>
      <c r="E141" s="12" t="s">
        <v>782</v>
      </c>
      <c r="F141" s="38">
        <f t="shared" si="15"/>
        <v>213391.2</v>
      </c>
      <c r="G141" s="38">
        <v>180840</v>
      </c>
      <c r="H141" s="16">
        <v>0</v>
      </c>
      <c r="I141" s="16">
        <f t="shared" si="16"/>
        <v>16275.599999999999</v>
      </c>
      <c r="J141" s="11">
        <f t="shared" si="17"/>
        <v>16275.599999999999</v>
      </c>
      <c r="K141" s="38">
        <f t="shared" si="19"/>
        <v>3616.8</v>
      </c>
      <c r="L141" s="38">
        <f t="shared" si="14"/>
        <v>209774.40000000002</v>
      </c>
    </row>
    <row r="142" spans="1:14" x14ac:dyDescent="0.2">
      <c r="A142" s="12" t="s">
        <v>779</v>
      </c>
      <c r="B142" s="119" t="s">
        <v>660</v>
      </c>
      <c r="C142" s="12" t="s">
        <v>489</v>
      </c>
      <c r="D142" s="14" t="s">
        <v>488</v>
      </c>
      <c r="E142" s="12" t="s">
        <v>783</v>
      </c>
      <c r="F142" s="38">
        <f t="shared" si="15"/>
        <v>424.79999999999995</v>
      </c>
      <c r="G142" s="38">
        <v>360</v>
      </c>
      <c r="H142" s="16">
        <v>0</v>
      </c>
      <c r="I142" s="16">
        <f t="shared" si="16"/>
        <v>32.4</v>
      </c>
      <c r="J142" s="11">
        <f t="shared" si="17"/>
        <v>32.4</v>
      </c>
      <c r="K142" s="38">
        <f t="shared" si="19"/>
        <v>7.2</v>
      </c>
      <c r="L142" s="38">
        <f t="shared" si="14"/>
        <v>417.59999999999997</v>
      </c>
    </row>
    <row r="143" spans="1:14" x14ac:dyDescent="0.2">
      <c r="A143" s="14" t="s">
        <v>789</v>
      </c>
      <c r="B143" s="119" t="s">
        <v>790</v>
      </c>
      <c r="C143" s="12" t="s">
        <v>489</v>
      </c>
      <c r="D143" s="14" t="s">
        <v>488</v>
      </c>
      <c r="E143" s="12" t="s">
        <v>787</v>
      </c>
      <c r="F143" s="38">
        <f t="shared" si="15"/>
        <v>185850</v>
      </c>
      <c r="G143" s="16">
        <v>157500</v>
      </c>
      <c r="H143" s="16">
        <v>0</v>
      </c>
      <c r="I143" s="16">
        <f t="shared" si="16"/>
        <v>14175</v>
      </c>
      <c r="J143" s="11">
        <f t="shared" si="17"/>
        <v>14175</v>
      </c>
      <c r="K143" s="38">
        <f t="shared" si="19"/>
        <v>3150</v>
      </c>
      <c r="L143" s="38">
        <f t="shared" si="14"/>
        <v>182700</v>
      </c>
    </row>
    <row r="144" spans="1:14" x14ac:dyDescent="0.2">
      <c r="A144" s="14" t="s">
        <v>797</v>
      </c>
      <c r="B144" s="119" t="s">
        <v>660</v>
      </c>
      <c r="C144" s="12" t="s">
        <v>119</v>
      </c>
      <c r="D144" s="14" t="s">
        <v>527</v>
      </c>
      <c r="E144" s="229" t="s">
        <v>799</v>
      </c>
      <c r="F144" s="38">
        <f t="shared" si="15"/>
        <v>66375</v>
      </c>
      <c r="G144" s="174">
        <v>56250</v>
      </c>
      <c r="H144" s="16">
        <f t="shared" si="12"/>
        <v>10125</v>
      </c>
      <c r="I144" s="16">
        <v>0</v>
      </c>
      <c r="J144" s="16">
        <v>0</v>
      </c>
      <c r="K144" s="38">
        <f t="shared" si="19"/>
        <v>1125</v>
      </c>
      <c r="L144" s="38">
        <f t="shared" si="14"/>
        <v>65250</v>
      </c>
    </row>
    <row r="145" spans="1:12" x14ac:dyDescent="0.2">
      <c r="A145" s="14" t="s">
        <v>797</v>
      </c>
      <c r="B145" s="119" t="s">
        <v>660</v>
      </c>
      <c r="C145" s="12" t="s">
        <v>119</v>
      </c>
      <c r="D145" s="14" t="s">
        <v>527</v>
      </c>
      <c r="E145" s="229" t="s">
        <v>800</v>
      </c>
      <c r="F145" s="38">
        <f t="shared" si="15"/>
        <v>36875</v>
      </c>
      <c r="G145" s="174">
        <v>31250</v>
      </c>
      <c r="H145" s="16">
        <f t="shared" si="12"/>
        <v>5625</v>
      </c>
      <c r="I145" s="16">
        <v>0</v>
      </c>
      <c r="J145" s="16">
        <v>0</v>
      </c>
      <c r="K145" s="38">
        <f t="shared" si="19"/>
        <v>625</v>
      </c>
      <c r="L145" s="38">
        <f t="shared" si="14"/>
        <v>36250</v>
      </c>
    </row>
    <row r="146" spans="1:12" x14ac:dyDescent="0.2">
      <c r="A146" s="14" t="s">
        <v>797</v>
      </c>
      <c r="B146" s="119" t="s">
        <v>790</v>
      </c>
      <c r="C146" s="12" t="s">
        <v>119</v>
      </c>
      <c r="D146" s="14" t="s">
        <v>527</v>
      </c>
      <c r="E146" s="229" t="s">
        <v>801</v>
      </c>
      <c r="F146" s="38">
        <f t="shared" si="15"/>
        <v>21240</v>
      </c>
      <c r="G146" s="174">
        <v>18000</v>
      </c>
      <c r="H146" s="16">
        <f t="shared" si="12"/>
        <v>3240</v>
      </c>
      <c r="I146" s="16">
        <v>0</v>
      </c>
      <c r="J146" s="16">
        <v>0</v>
      </c>
      <c r="K146" s="38">
        <f t="shared" si="19"/>
        <v>360</v>
      </c>
      <c r="L146" s="38">
        <f t="shared" si="14"/>
        <v>20880</v>
      </c>
    </row>
    <row r="147" spans="1:12" x14ac:dyDescent="0.2">
      <c r="A147" s="14" t="s">
        <v>797</v>
      </c>
      <c r="B147" s="119" t="s">
        <v>520</v>
      </c>
      <c r="C147" s="12" t="s">
        <v>584</v>
      </c>
      <c r="D147" s="12" t="s">
        <v>806</v>
      </c>
      <c r="E147" s="69" t="s">
        <v>805</v>
      </c>
      <c r="F147" s="38">
        <f t="shared" si="15"/>
        <v>3292.2</v>
      </c>
      <c r="G147" s="38">
        <v>2790</v>
      </c>
      <c r="H147" s="16">
        <f t="shared" si="12"/>
        <v>502.2</v>
      </c>
      <c r="I147" s="16">
        <v>0</v>
      </c>
      <c r="J147" s="11">
        <v>0</v>
      </c>
      <c r="K147" s="38">
        <f t="shared" si="19"/>
        <v>55.800000000000004</v>
      </c>
      <c r="L147" s="38">
        <f t="shared" si="14"/>
        <v>3236.3999999999996</v>
      </c>
    </row>
    <row r="148" spans="1:12" x14ac:dyDescent="0.2">
      <c r="A148" s="119" t="s">
        <v>797</v>
      </c>
      <c r="B148" s="119" t="s">
        <v>660</v>
      </c>
      <c r="C148" s="12" t="s">
        <v>811</v>
      </c>
      <c r="D148" s="12" t="s">
        <v>810</v>
      </c>
      <c r="E148" s="38" t="s">
        <v>808</v>
      </c>
      <c r="F148" s="38">
        <f t="shared" si="15"/>
        <v>35182.879999999997</v>
      </c>
      <c r="G148" s="38">
        <v>29816</v>
      </c>
      <c r="H148" s="16">
        <v>0</v>
      </c>
      <c r="I148" s="16">
        <f t="shared" si="16"/>
        <v>2683.44</v>
      </c>
      <c r="J148" s="11">
        <f t="shared" si="17"/>
        <v>2683.44</v>
      </c>
      <c r="K148" s="38">
        <f t="shared" si="19"/>
        <v>596.32000000000005</v>
      </c>
      <c r="L148" s="38">
        <f t="shared" si="14"/>
        <v>34586.559999999998</v>
      </c>
    </row>
    <row r="149" spans="1:12" x14ac:dyDescent="0.2">
      <c r="A149" s="204" t="s">
        <v>827</v>
      </c>
      <c r="B149" s="204" t="s">
        <v>660</v>
      </c>
      <c r="C149" s="203" t="s">
        <v>825</v>
      </c>
      <c r="D149" s="203" t="s">
        <v>826</v>
      </c>
      <c r="E149" s="207" t="s">
        <v>814</v>
      </c>
      <c r="F149" s="207">
        <v>10260</v>
      </c>
      <c r="G149" s="207">
        <v>10260</v>
      </c>
      <c r="H149" s="209">
        <v>0</v>
      </c>
      <c r="I149" s="209">
        <v>0</v>
      </c>
      <c r="J149" s="209">
        <v>0</v>
      </c>
      <c r="K149" s="209">
        <v>0</v>
      </c>
      <c r="L149" s="207">
        <f t="shared" si="14"/>
        <v>10260</v>
      </c>
    </row>
    <row r="150" spans="1:12" x14ac:dyDescent="0.2">
      <c r="A150" s="204" t="s">
        <v>797</v>
      </c>
      <c r="B150" s="204" t="s">
        <v>660</v>
      </c>
      <c r="C150" s="203" t="s">
        <v>825</v>
      </c>
      <c r="D150" s="203" t="s">
        <v>826</v>
      </c>
      <c r="E150" s="207" t="s">
        <v>816</v>
      </c>
      <c r="F150" s="207">
        <v>79166</v>
      </c>
      <c r="G150" s="207">
        <v>79166</v>
      </c>
      <c r="H150" s="209">
        <v>0</v>
      </c>
      <c r="I150" s="209">
        <v>0</v>
      </c>
      <c r="J150" s="209">
        <v>0</v>
      </c>
      <c r="K150" s="209">
        <v>0</v>
      </c>
      <c r="L150" s="207">
        <f t="shared" ref="L150:L212" si="23">F150-K150</f>
        <v>79166</v>
      </c>
    </row>
    <row r="151" spans="1:12" x14ac:dyDescent="0.2">
      <c r="A151" s="204" t="s">
        <v>797</v>
      </c>
      <c r="B151" s="204" t="s">
        <v>660</v>
      </c>
      <c r="C151" s="203" t="s">
        <v>825</v>
      </c>
      <c r="D151" s="203" t="s">
        <v>826</v>
      </c>
      <c r="E151" s="207" t="s">
        <v>818</v>
      </c>
      <c r="F151" s="207">
        <v>38060</v>
      </c>
      <c r="G151" s="207">
        <v>38060</v>
      </c>
      <c r="H151" s="209">
        <v>0</v>
      </c>
      <c r="I151" s="209">
        <v>0</v>
      </c>
      <c r="J151" s="209">
        <v>0</v>
      </c>
      <c r="K151" s="209">
        <v>0</v>
      </c>
      <c r="L151" s="207">
        <f t="shared" si="23"/>
        <v>38060</v>
      </c>
    </row>
    <row r="152" spans="1:12" x14ac:dyDescent="0.2">
      <c r="A152" s="204" t="s">
        <v>797</v>
      </c>
      <c r="B152" s="204" t="s">
        <v>790</v>
      </c>
      <c r="C152" s="203" t="s">
        <v>825</v>
      </c>
      <c r="D152" s="203" t="s">
        <v>826</v>
      </c>
      <c r="E152" s="207" t="s">
        <v>820</v>
      </c>
      <c r="F152" s="207">
        <v>69269</v>
      </c>
      <c r="G152" s="207">
        <v>69269</v>
      </c>
      <c r="H152" s="209">
        <v>0</v>
      </c>
      <c r="I152" s="209">
        <v>0</v>
      </c>
      <c r="J152" s="209">
        <v>0</v>
      </c>
      <c r="K152" s="209">
        <v>0</v>
      </c>
      <c r="L152" s="207">
        <f t="shared" si="23"/>
        <v>69269</v>
      </c>
    </row>
    <row r="153" spans="1:12" x14ac:dyDescent="0.2">
      <c r="A153" s="204" t="s">
        <v>824</v>
      </c>
      <c r="B153" s="204" t="s">
        <v>790</v>
      </c>
      <c r="C153" s="203" t="s">
        <v>825</v>
      </c>
      <c r="D153" s="203" t="s">
        <v>826</v>
      </c>
      <c r="E153" s="207" t="s">
        <v>822</v>
      </c>
      <c r="F153" s="207">
        <v>122553</v>
      </c>
      <c r="G153" s="207">
        <v>122553</v>
      </c>
      <c r="H153" s="209">
        <v>0</v>
      </c>
      <c r="I153" s="209">
        <v>0</v>
      </c>
      <c r="J153" s="209">
        <v>0</v>
      </c>
      <c r="K153" s="209">
        <v>0</v>
      </c>
      <c r="L153" s="207">
        <f t="shared" si="23"/>
        <v>122553</v>
      </c>
    </row>
    <row r="154" spans="1:12" x14ac:dyDescent="0.2">
      <c r="A154" s="204" t="s">
        <v>797</v>
      </c>
      <c r="B154" s="204" t="s">
        <v>594</v>
      </c>
      <c r="C154" s="203" t="s">
        <v>154</v>
      </c>
      <c r="D154" s="203" t="s">
        <v>826</v>
      </c>
      <c r="E154" s="206" t="s">
        <v>829</v>
      </c>
      <c r="F154" s="207">
        <f t="shared" ref="F154:F213" si="24">SUM(G154:J154)</f>
        <v>20710</v>
      </c>
      <c r="G154" s="208">
        <v>20710</v>
      </c>
      <c r="H154" s="209">
        <v>0</v>
      </c>
      <c r="I154" s="209">
        <v>0</v>
      </c>
      <c r="J154" s="209">
        <v>0</v>
      </c>
      <c r="K154" s="209">
        <v>0</v>
      </c>
      <c r="L154" s="207">
        <f t="shared" si="23"/>
        <v>20710</v>
      </c>
    </row>
    <row r="155" spans="1:12" x14ac:dyDescent="0.2">
      <c r="A155" s="204" t="s">
        <v>797</v>
      </c>
      <c r="B155" s="204" t="s">
        <v>660</v>
      </c>
      <c r="C155" s="203" t="s">
        <v>154</v>
      </c>
      <c r="D155" s="203" t="s">
        <v>826</v>
      </c>
      <c r="E155" s="206" t="s">
        <v>830</v>
      </c>
      <c r="F155" s="207">
        <f t="shared" si="24"/>
        <v>51776</v>
      </c>
      <c r="G155" s="208">
        <v>51776</v>
      </c>
      <c r="H155" s="209">
        <v>0</v>
      </c>
      <c r="I155" s="209">
        <v>0</v>
      </c>
      <c r="J155" s="209">
        <v>0</v>
      </c>
      <c r="K155" s="209">
        <v>0</v>
      </c>
      <c r="L155" s="207">
        <f t="shared" si="23"/>
        <v>51776</v>
      </c>
    </row>
    <row r="156" spans="1:12" x14ac:dyDescent="0.2">
      <c r="A156" s="119" t="s">
        <v>797</v>
      </c>
      <c r="B156" s="119" t="s">
        <v>520</v>
      </c>
      <c r="C156" s="12" t="s">
        <v>462</v>
      </c>
      <c r="D156" s="12" t="s">
        <v>461</v>
      </c>
      <c r="E156" s="53" t="s">
        <v>831</v>
      </c>
      <c r="F156" s="38">
        <f t="shared" si="24"/>
        <v>30632.799999999999</v>
      </c>
      <c r="G156" s="16">
        <v>25960</v>
      </c>
      <c r="H156" s="16">
        <f t="shared" ref="H156:H212" si="25">G156*18%</f>
        <v>4672.8</v>
      </c>
      <c r="I156" s="16">
        <v>0</v>
      </c>
      <c r="J156" s="16">
        <v>0</v>
      </c>
      <c r="K156" s="38">
        <f t="shared" ref="K156:K212" si="26">G156*2%</f>
        <v>519.20000000000005</v>
      </c>
      <c r="L156" s="38">
        <f t="shared" si="23"/>
        <v>30113.599999999999</v>
      </c>
    </row>
    <row r="157" spans="1:12" x14ac:dyDescent="0.2">
      <c r="A157" s="119" t="s">
        <v>797</v>
      </c>
      <c r="B157" s="119" t="s">
        <v>594</v>
      </c>
      <c r="C157" s="12" t="s">
        <v>462</v>
      </c>
      <c r="D157" s="12" t="s">
        <v>461</v>
      </c>
      <c r="E157" s="53" t="s">
        <v>832</v>
      </c>
      <c r="F157" s="38">
        <f t="shared" si="24"/>
        <v>84429</v>
      </c>
      <c r="G157" s="16">
        <v>71550</v>
      </c>
      <c r="H157" s="16">
        <f t="shared" si="25"/>
        <v>12879</v>
      </c>
      <c r="I157" s="16">
        <v>0</v>
      </c>
      <c r="J157" s="16">
        <v>0</v>
      </c>
      <c r="K157" s="38">
        <f t="shared" si="26"/>
        <v>1431</v>
      </c>
      <c r="L157" s="38">
        <f t="shared" si="23"/>
        <v>82998</v>
      </c>
    </row>
    <row r="158" spans="1:12" x14ac:dyDescent="0.2">
      <c r="A158" s="119" t="s">
        <v>797</v>
      </c>
      <c r="B158" s="119" t="s">
        <v>790</v>
      </c>
      <c r="C158" s="12" t="s">
        <v>519</v>
      </c>
      <c r="D158" s="12" t="s">
        <v>518</v>
      </c>
      <c r="E158" s="197" t="s">
        <v>833</v>
      </c>
      <c r="F158" s="38">
        <f t="shared" si="24"/>
        <v>14160</v>
      </c>
      <c r="G158" s="174">
        <v>12000</v>
      </c>
      <c r="H158" s="16">
        <f t="shared" si="25"/>
        <v>2160</v>
      </c>
      <c r="I158" s="16">
        <v>0</v>
      </c>
      <c r="J158" s="16">
        <v>0</v>
      </c>
      <c r="K158" s="38">
        <f t="shared" si="26"/>
        <v>240</v>
      </c>
      <c r="L158" s="38">
        <f t="shared" si="23"/>
        <v>13920</v>
      </c>
    </row>
    <row r="159" spans="1:12" x14ac:dyDescent="0.2">
      <c r="A159" s="119" t="s">
        <v>797</v>
      </c>
      <c r="B159" s="119" t="s">
        <v>594</v>
      </c>
      <c r="C159" s="12" t="s">
        <v>6</v>
      </c>
      <c r="D159" s="12" t="s">
        <v>460</v>
      </c>
      <c r="E159" s="53" t="s">
        <v>836</v>
      </c>
      <c r="F159" s="38">
        <f t="shared" si="24"/>
        <v>40120</v>
      </c>
      <c r="G159" s="174">
        <v>34000</v>
      </c>
      <c r="H159" s="16">
        <f t="shared" si="25"/>
        <v>6120</v>
      </c>
      <c r="I159" s="16">
        <v>0</v>
      </c>
      <c r="J159" s="11">
        <v>0</v>
      </c>
      <c r="K159" s="38">
        <f t="shared" si="26"/>
        <v>680</v>
      </c>
      <c r="L159" s="38">
        <f t="shared" si="23"/>
        <v>39440</v>
      </c>
    </row>
    <row r="160" spans="1:12" x14ac:dyDescent="0.2">
      <c r="A160" s="119" t="s">
        <v>797</v>
      </c>
      <c r="B160" s="119" t="s">
        <v>594</v>
      </c>
      <c r="C160" s="12" t="s">
        <v>489</v>
      </c>
      <c r="D160" s="14" t="s">
        <v>488</v>
      </c>
      <c r="E160" s="12" t="s">
        <v>837</v>
      </c>
      <c r="F160" s="38">
        <f t="shared" si="24"/>
        <v>15930</v>
      </c>
      <c r="G160" s="16">
        <v>13500</v>
      </c>
      <c r="H160" s="16">
        <v>0</v>
      </c>
      <c r="I160" s="16">
        <f t="shared" ref="I160:I211" si="27">G160*9%</f>
        <v>1215</v>
      </c>
      <c r="J160" s="11">
        <f t="shared" ref="J160:J211" si="28">G160*9%</f>
        <v>1215</v>
      </c>
      <c r="K160" s="38">
        <f t="shared" si="26"/>
        <v>270</v>
      </c>
      <c r="L160" s="38">
        <f t="shared" si="23"/>
        <v>15660</v>
      </c>
    </row>
    <row r="161" spans="1:12" x14ac:dyDescent="0.2">
      <c r="A161" s="12" t="s">
        <v>842</v>
      </c>
      <c r="B161" s="119" t="s">
        <v>660</v>
      </c>
      <c r="C161" s="12" t="s">
        <v>77</v>
      </c>
      <c r="D161" s="14" t="s">
        <v>563</v>
      </c>
      <c r="E161" s="69" t="s">
        <v>841</v>
      </c>
      <c r="F161" s="38">
        <f t="shared" si="24"/>
        <v>16127.06</v>
      </c>
      <c r="G161" s="16">
        <v>13667</v>
      </c>
      <c r="H161" s="16">
        <f t="shared" si="25"/>
        <v>2460.06</v>
      </c>
      <c r="I161" s="16">
        <v>0</v>
      </c>
      <c r="J161" s="11">
        <v>0</v>
      </c>
      <c r="K161" s="38">
        <f t="shared" si="26"/>
        <v>273.34000000000003</v>
      </c>
      <c r="L161" s="38">
        <f t="shared" si="23"/>
        <v>15853.72</v>
      </c>
    </row>
    <row r="162" spans="1:12" x14ac:dyDescent="0.2">
      <c r="A162" s="12" t="s">
        <v>842</v>
      </c>
      <c r="B162" s="119" t="s">
        <v>790</v>
      </c>
      <c r="C162" s="12" t="s">
        <v>519</v>
      </c>
      <c r="D162" s="12" t="s">
        <v>518</v>
      </c>
      <c r="E162" s="197" t="s">
        <v>843</v>
      </c>
      <c r="F162" s="38">
        <f t="shared" si="24"/>
        <v>37760</v>
      </c>
      <c r="G162" s="38">
        <v>32000</v>
      </c>
      <c r="H162" s="16">
        <f t="shared" si="25"/>
        <v>5760</v>
      </c>
      <c r="I162" s="16">
        <v>0</v>
      </c>
      <c r="J162" s="11">
        <v>0</v>
      </c>
      <c r="K162" s="38">
        <f t="shared" si="26"/>
        <v>640</v>
      </c>
      <c r="L162" s="38">
        <f t="shared" si="23"/>
        <v>37120</v>
      </c>
    </row>
    <row r="163" spans="1:12" x14ac:dyDescent="0.2">
      <c r="A163" s="12" t="s">
        <v>842</v>
      </c>
      <c r="B163" s="119" t="s">
        <v>790</v>
      </c>
      <c r="C163" s="12" t="s">
        <v>519</v>
      </c>
      <c r="D163" s="12" t="s">
        <v>518</v>
      </c>
      <c r="E163" s="197" t="s">
        <v>844</v>
      </c>
      <c r="F163" s="38">
        <f t="shared" si="24"/>
        <v>50150</v>
      </c>
      <c r="G163" s="38">
        <v>42500</v>
      </c>
      <c r="H163" s="16">
        <f t="shared" si="25"/>
        <v>7650</v>
      </c>
      <c r="I163" s="16">
        <v>0</v>
      </c>
      <c r="J163" s="11">
        <v>0</v>
      </c>
      <c r="K163" s="38">
        <f t="shared" si="26"/>
        <v>850</v>
      </c>
      <c r="L163" s="38">
        <f t="shared" si="23"/>
        <v>49300</v>
      </c>
    </row>
    <row r="164" spans="1:12" x14ac:dyDescent="0.2">
      <c r="A164" s="12" t="s">
        <v>842</v>
      </c>
      <c r="B164" s="119" t="s">
        <v>520</v>
      </c>
      <c r="C164" s="12" t="s">
        <v>135</v>
      </c>
      <c r="D164" s="12" t="s">
        <v>533</v>
      </c>
      <c r="E164" s="38" t="s">
        <v>849</v>
      </c>
      <c r="F164" s="38">
        <f t="shared" si="24"/>
        <v>77579.100000000006</v>
      </c>
      <c r="G164" s="38">
        <v>65745</v>
      </c>
      <c r="H164" s="16">
        <f t="shared" si="25"/>
        <v>11834.1</v>
      </c>
      <c r="I164" s="16">
        <v>0</v>
      </c>
      <c r="J164" s="16">
        <v>0</v>
      </c>
      <c r="K164" s="38">
        <f t="shared" si="26"/>
        <v>1314.9</v>
      </c>
      <c r="L164" s="38">
        <f t="shared" si="23"/>
        <v>76264.200000000012</v>
      </c>
    </row>
    <row r="165" spans="1:12" x14ac:dyDescent="0.2">
      <c r="A165" s="12" t="s">
        <v>842</v>
      </c>
      <c r="B165" s="119" t="s">
        <v>594</v>
      </c>
      <c r="C165" s="12" t="s">
        <v>135</v>
      </c>
      <c r="D165" s="14" t="s">
        <v>533</v>
      </c>
      <c r="E165" s="38" t="s">
        <v>850</v>
      </c>
      <c r="F165" s="38">
        <f t="shared" si="24"/>
        <v>60626.04</v>
      </c>
      <c r="G165" s="38">
        <v>51378</v>
      </c>
      <c r="H165" s="16">
        <f t="shared" si="25"/>
        <v>9248.0399999999991</v>
      </c>
      <c r="I165" s="16">
        <v>0</v>
      </c>
      <c r="J165" s="16">
        <v>0</v>
      </c>
      <c r="K165" s="38">
        <f t="shared" si="26"/>
        <v>1027.56</v>
      </c>
      <c r="L165" s="38">
        <f t="shared" si="23"/>
        <v>59598.48</v>
      </c>
    </row>
    <row r="166" spans="1:12" x14ac:dyDescent="0.2">
      <c r="A166" s="119" t="s">
        <v>827</v>
      </c>
      <c r="B166" s="119" t="s">
        <v>660</v>
      </c>
      <c r="C166" s="12" t="s">
        <v>591</v>
      </c>
      <c r="D166" s="14" t="s">
        <v>593</v>
      </c>
      <c r="E166" s="53" t="s">
        <v>851</v>
      </c>
      <c r="F166" s="38">
        <f t="shared" si="24"/>
        <v>6785</v>
      </c>
      <c r="G166" s="16">
        <v>5750</v>
      </c>
      <c r="H166" s="16">
        <f t="shared" si="25"/>
        <v>1035</v>
      </c>
      <c r="I166" s="16">
        <v>0</v>
      </c>
      <c r="J166" s="11">
        <v>0</v>
      </c>
      <c r="K166" s="38">
        <f t="shared" si="26"/>
        <v>115</v>
      </c>
      <c r="L166" s="38">
        <f t="shared" si="23"/>
        <v>6670</v>
      </c>
    </row>
    <row r="167" spans="1:12" x14ac:dyDescent="0.2">
      <c r="A167" s="119" t="s">
        <v>855</v>
      </c>
      <c r="B167" s="119" t="s">
        <v>660</v>
      </c>
      <c r="C167" s="12" t="s">
        <v>3</v>
      </c>
      <c r="D167" s="12" t="s">
        <v>856</v>
      </c>
      <c r="E167" s="12" t="s">
        <v>853</v>
      </c>
      <c r="F167" s="38">
        <f t="shared" si="24"/>
        <v>50303.399999999994</v>
      </c>
      <c r="G167" s="38">
        <v>42630</v>
      </c>
      <c r="H167" s="16">
        <v>0</v>
      </c>
      <c r="I167" s="16">
        <f t="shared" si="27"/>
        <v>3836.7</v>
      </c>
      <c r="J167" s="11">
        <f t="shared" si="28"/>
        <v>3836.7</v>
      </c>
      <c r="K167" s="38">
        <f t="shared" si="26"/>
        <v>852.6</v>
      </c>
      <c r="L167" s="38">
        <f t="shared" si="23"/>
        <v>49450.799999999996</v>
      </c>
    </row>
    <row r="168" spans="1:12" x14ac:dyDescent="0.2">
      <c r="A168" s="119" t="s">
        <v>857</v>
      </c>
      <c r="B168" s="119" t="s">
        <v>594</v>
      </c>
      <c r="C168" s="12" t="s">
        <v>647</v>
      </c>
      <c r="D168" s="14" t="s">
        <v>646</v>
      </c>
      <c r="E168" s="16" t="s">
        <v>858</v>
      </c>
      <c r="F168" s="38">
        <f t="shared" si="24"/>
        <v>9699.6</v>
      </c>
      <c r="G168" s="16">
        <v>8220</v>
      </c>
      <c r="H168" s="16">
        <f t="shared" si="25"/>
        <v>1479.6</v>
      </c>
      <c r="I168" s="16">
        <v>0</v>
      </c>
      <c r="J168" s="11">
        <v>0</v>
      </c>
      <c r="K168" s="38">
        <f t="shared" si="26"/>
        <v>164.4</v>
      </c>
      <c r="L168" s="38">
        <f t="shared" si="23"/>
        <v>9535.2000000000007</v>
      </c>
    </row>
    <row r="169" spans="1:12" x14ac:dyDescent="0.2">
      <c r="A169" s="119" t="s">
        <v>857</v>
      </c>
      <c r="B169" s="119" t="s">
        <v>594</v>
      </c>
      <c r="C169" s="12" t="s">
        <v>61</v>
      </c>
      <c r="D169" s="14" t="s">
        <v>860</v>
      </c>
      <c r="E169" s="53" t="s">
        <v>859</v>
      </c>
      <c r="F169" s="38">
        <f t="shared" si="24"/>
        <v>14234.34</v>
      </c>
      <c r="G169" s="16">
        <v>12063</v>
      </c>
      <c r="H169" s="16">
        <f t="shared" si="25"/>
        <v>2171.34</v>
      </c>
      <c r="I169" s="16">
        <v>0</v>
      </c>
      <c r="J169" s="11">
        <v>0</v>
      </c>
      <c r="K169" s="38">
        <f t="shared" si="26"/>
        <v>241.26</v>
      </c>
      <c r="L169" s="38">
        <f t="shared" si="23"/>
        <v>13993.08</v>
      </c>
    </row>
    <row r="170" spans="1:12" x14ac:dyDescent="0.2">
      <c r="A170" s="119" t="s">
        <v>863</v>
      </c>
      <c r="B170" s="119" t="s">
        <v>520</v>
      </c>
      <c r="C170" s="12" t="s">
        <v>12</v>
      </c>
      <c r="D170" s="14" t="s">
        <v>450</v>
      </c>
      <c r="E170" s="38" t="s">
        <v>861</v>
      </c>
      <c r="F170" s="38">
        <f t="shared" si="24"/>
        <v>16354.8</v>
      </c>
      <c r="G170" s="16">
        <v>13860</v>
      </c>
      <c r="H170" s="16">
        <v>0</v>
      </c>
      <c r="I170" s="16">
        <f t="shared" si="27"/>
        <v>1247.3999999999999</v>
      </c>
      <c r="J170" s="11">
        <f t="shared" si="28"/>
        <v>1247.3999999999999</v>
      </c>
      <c r="K170" s="38">
        <f t="shared" si="26"/>
        <v>277.2</v>
      </c>
      <c r="L170" s="38">
        <f t="shared" si="23"/>
        <v>16077.599999999999</v>
      </c>
    </row>
    <row r="171" spans="1:12" x14ac:dyDescent="0.2">
      <c r="A171" s="119" t="s">
        <v>863</v>
      </c>
      <c r="B171" s="119" t="s">
        <v>790</v>
      </c>
      <c r="C171" s="12" t="s">
        <v>864</v>
      </c>
      <c r="D171" s="12" t="s">
        <v>867</v>
      </c>
      <c r="E171" s="53" t="s">
        <v>865</v>
      </c>
      <c r="F171" s="38">
        <f t="shared" si="24"/>
        <v>17788.5</v>
      </c>
      <c r="G171" s="38">
        <v>15075</v>
      </c>
      <c r="H171" s="16">
        <f t="shared" si="25"/>
        <v>2713.5</v>
      </c>
      <c r="I171" s="16">
        <v>0</v>
      </c>
      <c r="J171" s="11">
        <v>0</v>
      </c>
      <c r="K171" s="38">
        <f t="shared" si="26"/>
        <v>301.5</v>
      </c>
      <c r="L171" s="38">
        <f t="shared" si="23"/>
        <v>17487</v>
      </c>
    </row>
    <row r="172" spans="1:12" x14ac:dyDescent="0.2">
      <c r="A172" s="119" t="s">
        <v>863</v>
      </c>
      <c r="B172" s="119" t="s">
        <v>594</v>
      </c>
      <c r="C172" s="12" t="s">
        <v>584</v>
      </c>
      <c r="D172" s="12" t="s">
        <v>806</v>
      </c>
      <c r="E172" s="69" t="s">
        <v>868</v>
      </c>
      <c r="F172" s="38">
        <f t="shared" si="24"/>
        <v>1779.44</v>
      </c>
      <c r="G172" s="38">
        <v>1508</v>
      </c>
      <c r="H172" s="16">
        <f t="shared" si="25"/>
        <v>271.44</v>
      </c>
      <c r="I172" s="16">
        <v>0</v>
      </c>
      <c r="J172" s="11">
        <v>0</v>
      </c>
      <c r="K172" s="38">
        <f t="shared" si="26"/>
        <v>30.16</v>
      </c>
      <c r="L172" s="38">
        <f t="shared" si="23"/>
        <v>1749.28</v>
      </c>
    </row>
    <row r="173" spans="1:12" x14ac:dyDescent="0.2">
      <c r="A173" s="119" t="s">
        <v>872</v>
      </c>
      <c r="B173" s="119" t="s">
        <v>660</v>
      </c>
      <c r="C173" s="12" t="s">
        <v>874</v>
      </c>
      <c r="D173" s="12" t="s">
        <v>873</v>
      </c>
      <c r="E173" s="53" t="s">
        <v>870</v>
      </c>
      <c r="F173" s="38">
        <f t="shared" si="24"/>
        <v>18923.66</v>
      </c>
      <c r="G173" s="38">
        <v>16037</v>
      </c>
      <c r="H173" s="16">
        <f t="shared" si="25"/>
        <v>2886.66</v>
      </c>
      <c r="I173" s="16">
        <v>0</v>
      </c>
      <c r="J173" s="11">
        <v>0</v>
      </c>
      <c r="K173" s="38">
        <f t="shared" si="26"/>
        <v>320.74</v>
      </c>
      <c r="L173" s="38">
        <f t="shared" si="23"/>
        <v>18602.919999999998</v>
      </c>
    </row>
    <row r="174" spans="1:12" x14ac:dyDescent="0.2">
      <c r="A174" s="119" t="s">
        <v>857</v>
      </c>
      <c r="B174" s="119" t="s">
        <v>520</v>
      </c>
      <c r="C174" s="12" t="s">
        <v>71</v>
      </c>
      <c r="D174" s="12" t="s">
        <v>451</v>
      </c>
      <c r="E174" s="69" t="s">
        <v>875</v>
      </c>
      <c r="F174" s="38">
        <f t="shared" si="24"/>
        <v>28741.260000000002</v>
      </c>
      <c r="G174" s="38">
        <v>24357</v>
      </c>
      <c r="H174" s="16">
        <f t="shared" si="25"/>
        <v>4384.26</v>
      </c>
      <c r="I174" s="16">
        <v>0</v>
      </c>
      <c r="J174" s="11">
        <v>0</v>
      </c>
      <c r="K174" s="38">
        <f t="shared" si="26"/>
        <v>487.14</v>
      </c>
      <c r="L174" s="38">
        <f t="shared" si="23"/>
        <v>28254.120000000003</v>
      </c>
    </row>
    <row r="175" spans="1:12" x14ac:dyDescent="0.2">
      <c r="A175" s="119" t="s">
        <v>872</v>
      </c>
      <c r="B175" s="119" t="s">
        <v>790</v>
      </c>
      <c r="C175" s="12" t="s">
        <v>519</v>
      </c>
      <c r="D175" s="14" t="s">
        <v>518</v>
      </c>
      <c r="E175" s="197" t="s">
        <v>888</v>
      </c>
      <c r="F175" s="38">
        <f t="shared" si="24"/>
        <v>24544</v>
      </c>
      <c r="G175" s="38">
        <v>20800</v>
      </c>
      <c r="H175" s="16">
        <f t="shared" si="25"/>
        <v>3744</v>
      </c>
      <c r="I175" s="16">
        <v>0</v>
      </c>
      <c r="J175" s="16">
        <v>0</v>
      </c>
      <c r="K175" s="38">
        <f t="shared" si="26"/>
        <v>416</v>
      </c>
      <c r="L175" s="38">
        <f t="shared" si="23"/>
        <v>24128</v>
      </c>
    </row>
    <row r="176" spans="1:12" x14ac:dyDescent="0.2">
      <c r="A176" s="119" t="s">
        <v>872</v>
      </c>
      <c r="B176" s="119" t="s">
        <v>790</v>
      </c>
      <c r="C176" s="12" t="s">
        <v>519</v>
      </c>
      <c r="D176" s="14" t="s">
        <v>518</v>
      </c>
      <c r="E176" s="197" t="s">
        <v>889</v>
      </c>
      <c r="F176" s="38">
        <f t="shared" si="24"/>
        <v>168032</v>
      </c>
      <c r="G176" s="38">
        <v>142400</v>
      </c>
      <c r="H176" s="16">
        <f t="shared" si="25"/>
        <v>25632</v>
      </c>
      <c r="I176" s="16">
        <v>0</v>
      </c>
      <c r="J176" s="16">
        <v>0</v>
      </c>
      <c r="K176" s="38">
        <f t="shared" si="26"/>
        <v>2848</v>
      </c>
      <c r="L176" s="38">
        <f t="shared" si="23"/>
        <v>165184</v>
      </c>
    </row>
    <row r="177" spans="1:14" x14ac:dyDescent="0.2">
      <c r="A177" s="119" t="s">
        <v>872</v>
      </c>
      <c r="B177" s="119" t="s">
        <v>790</v>
      </c>
      <c r="C177" s="12" t="s">
        <v>519</v>
      </c>
      <c r="D177" s="14" t="s">
        <v>518</v>
      </c>
      <c r="E177" s="197" t="s">
        <v>890</v>
      </c>
      <c r="F177" s="38">
        <f t="shared" si="24"/>
        <v>56640</v>
      </c>
      <c r="G177" s="38">
        <v>48000</v>
      </c>
      <c r="H177" s="16">
        <f t="shared" si="25"/>
        <v>8640</v>
      </c>
      <c r="I177" s="16">
        <v>0</v>
      </c>
      <c r="J177" s="16">
        <v>0</v>
      </c>
      <c r="K177" s="38">
        <f t="shared" si="26"/>
        <v>960</v>
      </c>
      <c r="L177" s="38">
        <f t="shared" si="23"/>
        <v>55680</v>
      </c>
    </row>
    <row r="178" spans="1:14" x14ac:dyDescent="0.2">
      <c r="A178" s="119" t="s">
        <v>872</v>
      </c>
      <c r="B178" s="119" t="s">
        <v>790</v>
      </c>
      <c r="C178" s="12" t="s">
        <v>519</v>
      </c>
      <c r="D178" s="14" t="s">
        <v>518</v>
      </c>
      <c r="E178" s="197" t="s">
        <v>891</v>
      </c>
      <c r="F178" s="38">
        <f t="shared" si="24"/>
        <v>111864</v>
      </c>
      <c r="G178" s="38">
        <v>94800</v>
      </c>
      <c r="H178" s="16">
        <f t="shared" si="25"/>
        <v>17064</v>
      </c>
      <c r="I178" s="16">
        <v>0</v>
      </c>
      <c r="J178" s="16">
        <v>0</v>
      </c>
      <c r="K178" s="38">
        <f t="shared" si="26"/>
        <v>1896</v>
      </c>
      <c r="L178" s="38">
        <f t="shared" si="23"/>
        <v>109968</v>
      </c>
    </row>
    <row r="179" spans="1:14" x14ac:dyDescent="0.2">
      <c r="A179" s="119" t="s">
        <v>872</v>
      </c>
      <c r="B179" s="119" t="s">
        <v>790</v>
      </c>
      <c r="C179" s="12" t="s">
        <v>519</v>
      </c>
      <c r="D179" s="14" t="s">
        <v>518</v>
      </c>
      <c r="E179" s="197" t="s">
        <v>892</v>
      </c>
      <c r="F179" s="38">
        <f t="shared" si="24"/>
        <v>7906</v>
      </c>
      <c r="G179" s="38">
        <v>6700</v>
      </c>
      <c r="H179" s="16">
        <f t="shared" si="25"/>
        <v>1206</v>
      </c>
      <c r="I179" s="16">
        <v>0</v>
      </c>
      <c r="J179" s="16">
        <v>0</v>
      </c>
      <c r="K179" s="38">
        <f t="shared" si="26"/>
        <v>134</v>
      </c>
      <c r="L179" s="38">
        <f t="shared" si="23"/>
        <v>7772</v>
      </c>
    </row>
    <row r="180" spans="1:14" x14ac:dyDescent="0.2">
      <c r="A180" s="119" t="s">
        <v>872</v>
      </c>
      <c r="B180" s="119" t="s">
        <v>790</v>
      </c>
      <c r="C180" s="12" t="s">
        <v>519</v>
      </c>
      <c r="D180" s="14" t="s">
        <v>518</v>
      </c>
      <c r="E180" s="197" t="s">
        <v>893</v>
      </c>
      <c r="F180" s="38">
        <f t="shared" si="24"/>
        <v>17751.919999999998</v>
      </c>
      <c r="G180" s="38">
        <v>15044</v>
      </c>
      <c r="H180" s="16">
        <f t="shared" si="25"/>
        <v>2707.92</v>
      </c>
      <c r="I180" s="16">
        <v>0</v>
      </c>
      <c r="J180" s="16">
        <v>0</v>
      </c>
      <c r="K180" s="38">
        <f t="shared" si="26"/>
        <v>300.88</v>
      </c>
      <c r="L180" s="38">
        <f t="shared" si="23"/>
        <v>17451.039999999997</v>
      </c>
    </row>
    <row r="181" spans="1:14" x14ac:dyDescent="0.2">
      <c r="A181" s="119" t="s">
        <v>872</v>
      </c>
      <c r="B181" s="119" t="s">
        <v>790</v>
      </c>
      <c r="C181" s="12" t="s">
        <v>519</v>
      </c>
      <c r="D181" s="14" t="s">
        <v>518</v>
      </c>
      <c r="E181" s="197" t="s">
        <v>894</v>
      </c>
      <c r="F181" s="38">
        <f t="shared" si="24"/>
        <v>14160</v>
      </c>
      <c r="G181" s="38">
        <v>12000</v>
      </c>
      <c r="H181" s="16">
        <f t="shared" si="25"/>
        <v>2160</v>
      </c>
      <c r="I181" s="16">
        <v>0</v>
      </c>
      <c r="J181" s="16">
        <v>0</v>
      </c>
      <c r="K181" s="38">
        <f t="shared" si="26"/>
        <v>240</v>
      </c>
      <c r="L181" s="38">
        <f t="shared" si="23"/>
        <v>13920</v>
      </c>
      <c r="M181" s="321" t="s">
        <v>896</v>
      </c>
      <c r="N181" s="322"/>
    </row>
    <row r="182" spans="1:14" x14ac:dyDescent="0.2">
      <c r="A182" s="119" t="s">
        <v>872</v>
      </c>
      <c r="B182" s="119" t="s">
        <v>790</v>
      </c>
      <c r="C182" s="12" t="s">
        <v>519</v>
      </c>
      <c r="D182" s="14" t="s">
        <v>518</v>
      </c>
      <c r="E182" s="197" t="s">
        <v>895</v>
      </c>
      <c r="F182" s="38">
        <f t="shared" si="24"/>
        <v>6008.5599999999995</v>
      </c>
      <c r="G182" s="38">
        <v>5092</v>
      </c>
      <c r="H182" s="16">
        <f t="shared" si="25"/>
        <v>916.56</v>
      </c>
      <c r="I182" s="16">
        <v>0</v>
      </c>
      <c r="J182" s="16">
        <v>0</v>
      </c>
      <c r="K182" s="38">
        <f t="shared" si="26"/>
        <v>101.84</v>
      </c>
      <c r="L182" s="38">
        <f t="shared" si="23"/>
        <v>5906.7199999999993</v>
      </c>
      <c r="M182" s="114" t="s">
        <v>548</v>
      </c>
      <c r="N182" s="116">
        <f>SUM(H136:H185)</f>
        <v>183126.24000000005</v>
      </c>
    </row>
    <row r="183" spans="1:14" x14ac:dyDescent="0.2">
      <c r="A183" s="14" t="s">
        <v>857</v>
      </c>
      <c r="B183" s="119" t="s">
        <v>790</v>
      </c>
      <c r="C183" s="12" t="s">
        <v>119</v>
      </c>
      <c r="D183" s="14" t="s">
        <v>527</v>
      </c>
      <c r="E183" s="229" t="s">
        <v>898</v>
      </c>
      <c r="F183" s="38">
        <f t="shared" si="24"/>
        <v>22757.48</v>
      </c>
      <c r="G183" s="174">
        <v>19286</v>
      </c>
      <c r="H183" s="16">
        <f t="shared" si="25"/>
        <v>3471.48</v>
      </c>
      <c r="I183" s="16">
        <v>0</v>
      </c>
      <c r="J183" s="16">
        <v>0</v>
      </c>
      <c r="K183" s="38">
        <f t="shared" si="26"/>
        <v>385.72</v>
      </c>
      <c r="L183" s="38">
        <f t="shared" si="23"/>
        <v>22371.759999999998</v>
      </c>
      <c r="M183" s="114" t="s">
        <v>549</v>
      </c>
      <c r="N183" s="116">
        <f>SUM(I136:I185)</f>
        <v>54899.37</v>
      </c>
    </row>
    <row r="184" spans="1:14" x14ac:dyDescent="0.2">
      <c r="A184" s="119" t="s">
        <v>872</v>
      </c>
      <c r="B184" s="119" t="s">
        <v>790</v>
      </c>
      <c r="C184" s="12" t="s">
        <v>119</v>
      </c>
      <c r="D184" s="14" t="s">
        <v>527</v>
      </c>
      <c r="E184" s="229" t="s">
        <v>899</v>
      </c>
      <c r="F184" s="38">
        <f t="shared" si="24"/>
        <v>48675</v>
      </c>
      <c r="G184" s="174">
        <v>41250</v>
      </c>
      <c r="H184" s="16">
        <f t="shared" si="25"/>
        <v>7425</v>
      </c>
      <c r="I184" s="16">
        <v>0</v>
      </c>
      <c r="J184" s="16">
        <v>0</v>
      </c>
      <c r="K184" s="38">
        <f t="shared" si="26"/>
        <v>825</v>
      </c>
      <c r="L184" s="38">
        <f t="shared" si="23"/>
        <v>47850</v>
      </c>
      <c r="M184" s="114" t="s">
        <v>550</v>
      </c>
      <c r="N184" s="116">
        <f>SUM(J136:J185)</f>
        <v>54899.37</v>
      </c>
    </row>
    <row r="185" spans="1:14" x14ac:dyDescent="0.2">
      <c r="A185" s="119" t="s">
        <v>872</v>
      </c>
      <c r="B185" s="119" t="s">
        <v>790</v>
      </c>
      <c r="C185" s="12" t="s">
        <v>119</v>
      </c>
      <c r="D185" s="12" t="s">
        <v>527</v>
      </c>
      <c r="E185" s="229" t="s">
        <v>902</v>
      </c>
      <c r="F185" s="38">
        <f t="shared" si="24"/>
        <v>73207.199999999997</v>
      </c>
      <c r="G185" s="38">
        <v>62040</v>
      </c>
      <c r="H185" s="16">
        <f t="shared" si="25"/>
        <v>11167.199999999999</v>
      </c>
      <c r="I185" s="16">
        <v>0</v>
      </c>
      <c r="J185" s="16">
        <v>0</v>
      </c>
      <c r="K185" s="38">
        <f t="shared" si="26"/>
        <v>1240.8</v>
      </c>
      <c r="L185" s="38">
        <f t="shared" si="23"/>
        <v>71966.399999999994</v>
      </c>
    </row>
    <row r="186" spans="1:14" x14ac:dyDescent="0.2">
      <c r="A186" s="14"/>
      <c r="B186" s="119"/>
      <c r="C186" s="12"/>
      <c r="D186" s="12"/>
      <c r="E186" s="62"/>
      <c r="F186" s="38">
        <f t="shared" si="24"/>
        <v>0</v>
      </c>
      <c r="G186" s="38"/>
      <c r="H186" s="16">
        <f t="shared" si="25"/>
        <v>0</v>
      </c>
      <c r="I186" s="16">
        <f t="shared" si="27"/>
        <v>0</v>
      </c>
      <c r="J186" s="11">
        <f t="shared" si="28"/>
        <v>0</v>
      </c>
      <c r="K186" s="38">
        <f t="shared" si="26"/>
        <v>0</v>
      </c>
      <c r="L186" s="38">
        <f t="shared" si="23"/>
        <v>0</v>
      </c>
      <c r="M186" s="114" t="s">
        <v>551</v>
      </c>
      <c r="N186" s="116">
        <f>SUM(N182:N184)</f>
        <v>292924.98000000004</v>
      </c>
    </row>
    <row r="187" spans="1:14" x14ac:dyDescent="0.2">
      <c r="A187" s="14"/>
      <c r="B187" s="119"/>
      <c r="C187" s="12"/>
      <c r="D187" s="12"/>
      <c r="E187" s="62"/>
      <c r="F187" s="38">
        <f t="shared" si="24"/>
        <v>0</v>
      </c>
      <c r="G187" s="38"/>
      <c r="H187" s="16">
        <f t="shared" si="25"/>
        <v>0</v>
      </c>
      <c r="I187" s="16">
        <f t="shared" si="27"/>
        <v>0</v>
      </c>
      <c r="J187" s="11">
        <f t="shared" si="28"/>
        <v>0</v>
      </c>
      <c r="K187" s="38">
        <f t="shared" si="26"/>
        <v>0</v>
      </c>
      <c r="L187" s="38">
        <f t="shared" si="23"/>
        <v>0</v>
      </c>
    </row>
    <row r="188" spans="1:14" ht="18.75" x14ac:dyDescent="0.3">
      <c r="A188" s="317">
        <v>43040</v>
      </c>
      <c r="B188" s="318"/>
      <c r="C188" s="318"/>
      <c r="D188" s="318"/>
      <c r="E188" s="318"/>
      <c r="F188" s="318"/>
      <c r="G188" s="318"/>
      <c r="H188" s="318"/>
      <c r="I188" s="318"/>
      <c r="J188" s="318"/>
      <c r="K188" s="318"/>
      <c r="L188" s="319"/>
    </row>
    <row r="189" spans="1:14" x14ac:dyDescent="0.2">
      <c r="A189" s="14" t="s">
        <v>906</v>
      </c>
      <c r="B189" s="119" t="s">
        <v>790</v>
      </c>
      <c r="C189" s="12" t="s">
        <v>292</v>
      </c>
      <c r="D189" s="12" t="s">
        <v>574</v>
      </c>
      <c r="E189" s="38" t="s">
        <v>904</v>
      </c>
      <c r="F189" s="38">
        <f t="shared" si="24"/>
        <v>26557.08</v>
      </c>
      <c r="G189" s="38">
        <v>22506</v>
      </c>
      <c r="H189" s="16">
        <f t="shared" si="25"/>
        <v>4051.08</v>
      </c>
      <c r="I189" s="16">
        <v>0</v>
      </c>
      <c r="J189" s="11">
        <v>0</v>
      </c>
      <c r="K189" s="38">
        <f t="shared" si="26"/>
        <v>450.12</v>
      </c>
      <c r="L189" s="38">
        <f t="shared" si="23"/>
        <v>26106.960000000003</v>
      </c>
    </row>
    <row r="190" spans="1:14" x14ac:dyDescent="0.2">
      <c r="A190" s="14" t="s">
        <v>906</v>
      </c>
      <c r="B190" s="119" t="s">
        <v>790</v>
      </c>
      <c r="C190" s="12" t="s">
        <v>489</v>
      </c>
      <c r="D190" s="12" t="s">
        <v>488</v>
      </c>
      <c r="E190" s="12" t="s">
        <v>907</v>
      </c>
      <c r="F190" s="38">
        <f t="shared" si="24"/>
        <v>99120</v>
      </c>
      <c r="G190" s="38">
        <v>84000</v>
      </c>
      <c r="H190" s="16">
        <v>0</v>
      </c>
      <c r="I190" s="16">
        <f t="shared" si="27"/>
        <v>7560</v>
      </c>
      <c r="J190" s="11">
        <f t="shared" si="28"/>
        <v>7560</v>
      </c>
      <c r="K190" s="38">
        <f t="shared" si="26"/>
        <v>1680</v>
      </c>
      <c r="L190" s="38">
        <f t="shared" si="23"/>
        <v>97440</v>
      </c>
    </row>
    <row r="191" spans="1:14" x14ac:dyDescent="0.2">
      <c r="A191" s="14" t="s">
        <v>906</v>
      </c>
      <c r="B191" s="119" t="s">
        <v>790</v>
      </c>
      <c r="C191" s="12" t="s">
        <v>489</v>
      </c>
      <c r="D191" s="14" t="s">
        <v>488</v>
      </c>
      <c r="E191" s="12" t="s">
        <v>909</v>
      </c>
      <c r="F191" s="38">
        <f t="shared" si="24"/>
        <v>85817.859999999986</v>
      </c>
      <c r="G191" s="38">
        <v>72727</v>
      </c>
      <c r="H191" s="16">
        <v>0</v>
      </c>
      <c r="I191" s="16">
        <f t="shared" si="27"/>
        <v>6545.4299999999994</v>
      </c>
      <c r="J191" s="11">
        <f t="shared" si="28"/>
        <v>6545.4299999999994</v>
      </c>
      <c r="K191" s="38">
        <f t="shared" si="26"/>
        <v>1454.54</v>
      </c>
      <c r="L191" s="38">
        <f t="shared" si="23"/>
        <v>84363.319999999992</v>
      </c>
    </row>
    <row r="192" spans="1:14" x14ac:dyDescent="0.2">
      <c r="A192" s="205" t="s">
        <v>919</v>
      </c>
      <c r="B192" s="204" t="s">
        <v>594</v>
      </c>
      <c r="C192" s="203" t="s">
        <v>489</v>
      </c>
      <c r="D192" s="203" t="s">
        <v>826</v>
      </c>
      <c r="E192" s="203" t="s">
        <v>911</v>
      </c>
      <c r="F192" s="207">
        <f t="shared" si="24"/>
        <v>17920</v>
      </c>
      <c r="G192" s="207">
        <f>280*64</f>
        <v>17920</v>
      </c>
      <c r="H192" s="209">
        <v>0</v>
      </c>
      <c r="I192" s="209">
        <v>0</v>
      </c>
      <c r="J192" s="210">
        <v>0</v>
      </c>
      <c r="K192" s="207">
        <v>0</v>
      </c>
      <c r="L192" s="207">
        <f t="shared" si="23"/>
        <v>17920</v>
      </c>
    </row>
    <row r="193" spans="1:12" x14ac:dyDescent="0.2">
      <c r="A193" s="205" t="s">
        <v>919</v>
      </c>
      <c r="B193" s="204" t="s">
        <v>594</v>
      </c>
      <c r="C193" s="203" t="s">
        <v>489</v>
      </c>
      <c r="D193" s="203" t="s">
        <v>826</v>
      </c>
      <c r="E193" s="203" t="s">
        <v>913</v>
      </c>
      <c r="F193" s="207">
        <f t="shared" si="24"/>
        <v>9600</v>
      </c>
      <c r="G193" s="207">
        <f>150*64</f>
        <v>9600</v>
      </c>
      <c r="H193" s="209">
        <v>0</v>
      </c>
      <c r="I193" s="209">
        <v>0</v>
      </c>
      <c r="J193" s="210">
        <v>0</v>
      </c>
      <c r="K193" s="207">
        <v>0</v>
      </c>
      <c r="L193" s="207">
        <f t="shared" si="23"/>
        <v>9600</v>
      </c>
    </row>
    <row r="194" spans="1:12" x14ac:dyDescent="0.2">
      <c r="A194" s="14" t="s">
        <v>919</v>
      </c>
      <c r="B194" s="119" t="s">
        <v>594</v>
      </c>
      <c r="C194" s="12" t="s">
        <v>489</v>
      </c>
      <c r="D194" s="12" t="s">
        <v>488</v>
      </c>
      <c r="E194" s="12" t="s">
        <v>914</v>
      </c>
      <c r="F194" s="38">
        <f t="shared" si="24"/>
        <v>7670</v>
      </c>
      <c r="G194" s="38">
        <v>6500</v>
      </c>
      <c r="H194" s="16">
        <v>0</v>
      </c>
      <c r="I194" s="16">
        <f t="shared" si="27"/>
        <v>585</v>
      </c>
      <c r="J194" s="11">
        <f t="shared" si="28"/>
        <v>585</v>
      </c>
      <c r="K194" s="38">
        <f t="shared" si="26"/>
        <v>130</v>
      </c>
      <c r="L194" s="38">
        <f t="shared" si="23"/>
        <v>7540</v>
      </c>
    </row>
    <row r="195" spans="1:12" x14ac:dyDescent="0.2">
      <c r="A195" s="14" t="s">
        <v>919</v>
      </c>
      <c r="B195" s="119" t="s">
        <v>660</v>
      </c>
      <c r="C195" s="12" t="s">
        <v>489</v>
      </c>
      <c r="D195" s="12" t="s">
        <v>488</v>
      </c>
      <c r="E195" s="12" t="s">
        <v>915</v>
      </c>
      <c r="F195" s="38">
        <f t="shared" si="24"/>
        <v>23623.599999999999</v>
      </c>
      <c r="G195" s="38">
        <v>20020</v>
      </c>
      <c r="H195" s="16">
        <v>0</v>
      </c>
      <c r="I195" s="16">
        <f t="shared" si="27"/>
        <v>1801.8</v>
      </c>
      <c r="J195" s="11">
        <f t="shared" si="28"/>
        <v>1801.8</v>
      </c>
      <c r="K195" s="38">
        <f t="shared" si="26"/>
        <v>400.40000000000003</v>
      </c>
      <c r="L195" s="38">
        <f t="shared" si="23"/>
        <v>23223.199999999997</v>
      </c>
    </row>
    <row r="196" spans="1:12" x14ac:dyDescent="0.2">
      <c r="A196" s="205" t="s">
        <v>919</v>
      </c>
      <c r="B196" s="204" t="s">
        <v>790</v>
      </c>
      <c r="C196" s="203" t="s">
        <v>489</v>
      </c>
      <c r="D196" s="203" t="s">
        <v>826</v>
      </c>
      <c r="E196" s="203" t="s">
        <v>916</v>
      </c>
      <c r="F196" s="207">
        <f t="shared" si="24"/>
        <v>29792</v>
      </c>
      <c r="G196" s="207">
        <f>465.5*64</f>
        <v>29792</v>
      </c>
      <c r="H196" s="209">
        <v>0</v>
      </c>
      <c r="I196" s="209">
        <v>0</v>
      </c>
      <c r="J196" s="210">
        <v>0</v>
      </c>
      <c r="K196" s="207">
        <v>0</v>
      </c>
      <c r="L196" s="207">
        <f t="shared" si="23"/>
        <v>29792</v>
      </c>
    </row>
    <row r="197" spans="1:12" x14ac:dyDescent="0.2">
      <c r="A197" s="12" t="s">
        <v>925</v>
      </c>
      <c r="B197" s="119" t="s">
        <v>660</v>
      </c>
      <c r="C197" s="12" t="s">
        <v>240</v>
      </c>
      <c r="D197" s="14" t="s">
        <v>680</v>
      </c>
      <c r="E197" s="16" t="s">
        <v>920</v>
      </c>
      <c r="F197" s="38">
        <f t="shared" si="24"/>
        <v>1888</v>
      </c>
      <c r="G197" s="16">
        <v>1600</v>
      </c>
      <c r="H197" s="16">
        <f t="shared" si="25"/>
        <v>288</v>
      </c>
      <c r="I197" s="16">
        <v>0</v>
      </c>
      <c r="J197" s="11">
        <v>0</v>
      </c>
      <c r="K197" s="38">
        <f t="shared" si="26"/>
        <v>32</v>
      </c>
      <c r="L197" s="38">
        <f t="shared" si="23"/>
        <v>1856</v>
      </c>
    </row>
    <row r="198" spans="1:12" x14ac:dyDescent="0.2">
      <c r="A198" s="12" t="s">
        <v>925</v>
      </c>
      <c r="B198" s="119" t="s">
        <v>660</v>
      </c>
      <c r="C198" s="12" t="s">
        <v>240</v>
      </c>
      <c r="D198" s="14" t="s">
        <v>680</v>
      </c>
      <c r="E198" s="16" t="s">
        <v>921</v>
      </c>
      <c r="F198" s="38">
        <f t="shared" si="24"/>
        <v>8112.5</v>
      </c>
      <c r="G198" s="16">
        <v>6875</v>
      </c>
      <c r="H198" s="16">
        <f t="shared" si="25"/>
        <v>1237.5</v>
      </c>
      <c r="I198" s="16">
        <v>0</v>
      </c>
      <c r="J198" s="11">
        <v>0</v>
      </c>
      <c r="K198" s="38">
        <f t="shared" si="26"/>
        <v>137.5</v>
      </c>
      <c r="L198" s="38">
        <f t="shared" si="23"/>
        <v>7975</v>
      </c>
    </row>
    <row r="199" spans="1:12" x14ac:dyDescent="0.2">
      <c r="A199" s="12" t="s">
        <v>925</v>
      </c>
      <c r="B199" s="119" t="s">
        <v>660</v>
      </c>
      <c r="C199" s="12" t="s">
        <v>240</v>
      </c>
      <c r="D199" s="14" t="s">
        <v>680</v>
      </c>
      <c r="E199" s="16" t="s">
        <v>923</v>
      </c>
      <c r="F199" s="38">
        <f t="shared" si="24"/>
        <v>24677.34</v>
      </c>
      <c r="G199" s="16">
        <v>20913</v>
      </c>
      <c r="H199" s="16">
        <f t="shared" si="25"/>
        <v>3764.3399999999997</v>
      </c>
      <c r="I199" s="16">
        <v>0</v>
      </c>
      <c r="J199" s="11">
        <v>0</v>
      </c>
      <c r="K199" s="38">
        <f t="shared" si="26"/>
        <v>418.26</v>
      </c>
      <c r="L199" s="38">
        <f t="shared" si="23"/>
        <v>24259.08</v>
      </c>
    </row>
    <row r="200" spans="1:12" x14ac:dyDescent="0.2">
      <c r="A200" s="12" t="s">
        <v>925</v>
      </c>
      <c r="B200" s="119" t="s">
        <v>660</v>
      </c>
      <c r="C200" s="12" t="s">
        <v>119</v>
      </c>
      <c r="D200" s="14" t="s">
        <v>527</v>
      </c>
      <c r="E200" s="62" t="s">
        <v>671</v>
      </c>
      <c r="F200" s="38">
        <f t="shared" si="24"/>
        <v>10620</v>
      </c>
      <c r="G200" s="16">
        <v>9000</v>
      </c>
      <c r="H200" s="16">
        <f t="shared" si="25"/>
        <v>1620</v>
      </c>
      <c r="I200" s="16">
        <v>0</v>
      </c>
      <c r="J200" s="11">
        <v>0</v>
      </c>
      <c r="K200" s="38">
        <f t="shared" si="26"/>
        <v>180</v>
      </c>
      <c r="L200" s="38">
        <f t="shared" si="23"/>
        <v>10440</v>
      </c>
    </row>
    <row r="201" spans="1:12" x14ac:dyDescent="0.2">
      <c r="A201" s="12" t="s">
        <v>932</v>
      </c>
      <c r="B201" s="119" t="s">
        <v>933</v>
      </c>
      <c r="C201" s="12" t="s">
        <v>608</v>
      </c>
      <c r="D201" s="14" t="s">
        <v>607</v>
      </c>
      <c r="E201" s="12" t="s">
        <v>929</v>
      </c>
      <c r="F201" s="38">
        <f t="shared" si="24"/>
        <v>655556.08000000007</v>
      </c>
      <c r="G201" s="38">
        <v>555556</v>
      </c>
      <c r="H201" s="16">
        <v>0</v>
      </c>
      <c r="I201" s="16">
        <f t="shared" si="27"/>
        <v>50000.04</v>
      </c>
      <c r="J201" s="11">
        <f t="shared" si="28"/>
        <v>50000.04</v>
      </c>
      <c r="K201" s="38">
        <f t="shared" si="26"/>
        <v>11111.12</v>
      </c>
      <c r="L201" s="38">
        <f t="shared" si="23"/>
        <v>644444.96000000008</v>
      </c>
    </row>
    <row r="202" spans="1:12" x14ac:dyDescent="0.2">
      <c r="A202" s="12" t="s">
        <v>932</v>
      </c>
      <c r="B202" s="119" t="s">
        <v>933</v>
      </c>
      <c r="C202" s="12" t="s">
        <v>608</v>
      </c>
      <c r="D202" s="14" t="s">
        <v>607</v>
      </c>
      <c r="E202" s="12" t="s">
        <v>930</v>
      </c>
      <c r="F202" s="38">
        <f t="shared" si="24"/>
        <v>75857.48000000001</v>
      </c>
      <c r="G202" s="38">
        <v>64286</v>
      </c>
      <c r="H202" s="16">
        <v>0</v>
      </c>
      <c r="I202" s="16">
        <f t="shared" si="27"/>
        <v>5785.74</v>
      </c>
      <c r="J202" s="11">
        <f t="shared" si="28"/>
        <v>5785.74</v>
      </c>
      <c r="K202" s="38">
        <f t="shared" si="26"/>
        <v>1285.72</v>
      </c>
      <c r="L202" s="38">
        <f t="shared" si="23"/>
        <v>74571.760000000009</v>
      </c>
    </row>
    <row r="203" spans="1:12" x14ac:dyDescent="0.2">
      <c r="A203" s="12" t="s">
        <v>932</v>
      </c>
      <c r="B203" s="119" t="s">
        <v>790</v>
      </c>
      <c r="C203" s="12" t="s">
        <v>937</v>
      </c>
      <c r="D203" s="12" t="s">
        <v>936</v>
      </c>
      <c r="E203" s="16" t="s">
        <v>934</v>
      </c>
      <c r="F203" s="38">
        <f t="shared" si="24"/>
        <v>53052.800000000003</v>
      </c>
      <c r="G203" s="38">
        <v>44960</v>
      </c>
      <c r="H203" s="16">
        <f t="shared" si="25"/>
        <v>8092.7999999999993</v>
      </c>
      <c r="I203" s="16">
        <v>0</v>
      </c>
      <c r="J203" s="11">
        <v>0</v>
      </c>
      <c r="K203" s="38">
        <f t="shared" si="26"/>
        <v>899.2</v>
      </c>
      <c r="L203" s="38">
        <f t="shared" si="23"/>
        <v>52153.600000000006</v>
      </c>
    </row>
    <row r="204" spans="1:12" x14ac:dyDescent="0.2">
      <c r="A204" s="12" t="s">
        <v>932</v>
      </c>
      <c r="B204" s="119" t="s">
        <v>520</v>
      </c>
      <c r="C204" s="12" t="s">
        <v>71</v>
      </c>
      <c r="D204" s="12" t="s">
        <v>451</v>
      </c>
      <c r="E204" s="69" t="s">
        <v>939</v>
      </c>
      <c r="F204" s="38">
        <f t="shared" si="24"/>
        <v>7911.9</v>
      </c>
      <c r="G204" s="38">
        <v>6705</v>
      </c>
      <c r="H204" s="16">
        <f t="shared" si="25"/>
        <v>1206.8999999999999</v>
      </c>
      <c r="I204" s="16">
        <v>0</v>
      </c>
      <c r="J204" s="11">
        <v>0</v>
      </c>
      <c r="K204" s="38">
        <f t="shared" si="26"/>
        <v>134.1</v>
      </c>
      <c r="L204" s="38">
        <f t="shared" si="23"/>
        <v>7777.7999999999993</v>
      </c>
    </row>
    <row r="205" spans="1:12" x14ac:dyDescent="0.2">
      <c r="A205" s="12" t="s">
        <v>932</v>
      </c>
      <c r="B205" s="119" t="s">
        <v>594</v>
      </c>
      <c r="C205" s="12" t="s">
        <v>71</v>
      </c>
      <c r="D205" s="12" t="s">
        <v>451</v>
      </c>
      <c r="E205" s="69" t="s">
        <v>940</v>
      </c>
      <c r="F205" s="38">
        <f t="shared" si="24"/>
        <v>40697.019999999997</v>
      </c>
      <c r="G205" s="38">
        <v>34489</v>
      </c>
      <c r="H205" s="16">
        <f t="shared" si="25"/>
        <v>6208.0199999999995</v>
      </c>
      <c r="I205" s="16">
        <v>0</v>
      </c>
      <c r="J205" s="11">
        <v>0</v>
      </c>
      <c r="K205" s="38">
        <f t="shared" si="26"/>
        <v>689.78</v>
      </c>
      <c r="L205" s="38">
        <f t="shared" si="23"/>
        <v>40007.24</v>
      </c>
    </row>
    <row r="206" spans="1:12" x14ac:dyDescent="0.2">
      <c r="A206" s="12" t="s">
        <v>944</v>
      </c>
      <c r="B206" s="119" t="s">
        <v>933</v>
      </c>
      <c r="C206" s="12" t="s">
        <v>119</v>
      </c>
      <c r="D206" s="14" t="s">
        <v>527</v>
      </c>
      <c r="E206" s="62" t="s">
        <v>943</v>
      </c>
      <c r="F206" s="38">
        <f t="shared" si="24"/>
        <v>4389.6000000000004</v>
      </c>
      <c r="G206" s="38">
        <v>3720</v>
      </c>
      <c r="H206" s="16">
        <f t="shared" si="25"/>
        <v>669.6</v>
      </c>
      <c r="I206" s="16">
        <v>0</v>
      </c>
      <c r="J206" s="11">
        <v>0</v>
      </c>
      <c r="K206" s="38">
        <f t="shared" si="26"/>
        <v>74.400000000000006</v>
      </c>
      <c r="L206" s="38">
        <f t="shared" si="23"/>
        <v>4315.2000000000007</v>
      </c>
    </row>
    <row r="207" spans="1:12" x14ac:dyDescent="0.2">
      <c r="A207" s="12" t="s">
        <v>944</v>
      </c>
      <c r="B207" s="119" t="s">
        <v>933</v>
      </c>
      <c r="C207" s="12" t="s">
        <v>119</v>
      </c>
      <c r="D207" s="14" t="s">
        <v>527</v>
      </c>
      <c r="E207" s="62" t="s">
        <v>945</v>
      </c>
      <c r="F207" s="38">
        <f t="shared" si="24"/>
        <v>295</v>
      </c>
      <c r="G207" s="38">
        <v>250</v>
      </c>
      <c r="H207" s="16">
        <f t="shared" si="25"/>
        <v>45</v>
      </c>
      <c r="I207" s="16">
        <v>0</v>
      </c>
      <c r="J207" s="11">
        <v>0</v>
      </c>
      <c r="K207" s="38">
        <f t="shared" si="26"/>
        <v>5</v>
      </c>
      <c r="L207" s="38">
        <f t="shared" si="23"/>
        <v>290</v>
      </c>
    </row>
    <row r="208" spans="1:12" x14ac:dyDescent="0.2">
      <c r="A208" s="12" t="s">
        <v>944</v>
      </c>
      <c r="B208" s="119" t="s">
        <v>933</v>
      </c>
      <c r="C208" s="12" t="s">
        <v>489</v>
      </c>
      <c r="D208" s="14" t="s">
        <v>488</v>
      </c>
      <c r="E208" s="12" t="s">
        <v>946</v>
      </c>
      <c r="F208" s="38">
        <f t="shared" si="24"/>
        <v>118000</v>
      </c>
      <c r="G208" s="38">
        <v>100000</v>
      </c>
      <c r="H208" s="16">
        <v>0</v>
      </c>
      <c r="I208" s="16">
        <f t="shared" si="27"/>
        <v>9000</v>
      </c>
      <c r="J208" s="11">
        <f t="shared" si="28"/>
        <v>9000</v>
      </c>
      <c r="K208" s="38">
        <f t="shared" si="26"/>
        <v>2000</v>
      </c>
      <c r="L208" s="38">
        <f t="shared" si="23"/>
        <v>116000</v>
      </c>
    </row>
    <row r="209" spans="1:12" x14ac:dyDescent="0.2">
      <c r="A209" s="12" t="s">
        <v>944</v>
      </c>
      <c r="B209" s="119" t="s">
        <v>933</v>
      </c>
      <c r="C209" s="12" t="s">
        <v>489</v>
      </c>
      <c r="D209" s="14" t="s">
        <v>488</v>
      </c>
      <c r="E209" s="12" t="s">
        <v>948</v>
      </c>
      <c r="F209" s="38">
        <f t="shared" si="24"/>
        <v>17533.62</v>
      </c>
      <c r="G209" s="38">
        <v>14859</v>
      </c>
      <c r="H209" s="16">
        <v>0</v>
      </c>
      <c r="I209" s="16">
        <f t="shared" si="27"/>
        <v>1337.31</v>
      </c>
      <c r="J209" s="11">
        <f t="shared" si="28"/>
        <v>1337.31</v>
      </c>
      <c r="K209" s="38">
        <f t="shared" si="26"/>
        <v>297.18</v>
      </c>
      <c r="L209" s="38">
        <f t="shared" si="23"/>
        <v>17236.439999999999</v>
      </c>
    </row>
    <row r="210" spans="1:12" x14ac:dyDescent="0.2">
      <c r="A210" s="12" t="s">
        <v>944</v>
      </c>
      <c r="B210" s="119" t="s">
        <v>660</v>
      </c>
      <c r="C210" s="12" t="s">
        <v>489</v>
      </c>
      <c r="D210" s="14" t="s">
        <v>488</v>
      </c>
      <c r="E210" s="12" t="s">
        <v>950</v>
      </c>
      <c r="F210" s="38">
        <f t="shared" si="24"/>
        <v>2832</v>
      </c>
      <c r="G210" s="38">
        <v>2400</v>
      </c>
      <c r="H210" s="16">
        <v>0</v>
      </c>
      <c r="I210" s="16">
        <f t="shared" si="27"/>
        <v>216</v>
      </c>
      <c r="J210" s="11">
        <f t="shared" si="28"/>
        <v>216</v>
      </c>
      <c r="K210" s="38">
        <f t="shared" si="26"/>
        <v>48</v>
      </c>
      <c r="L210" s="38">
        <f t="shared" si="23"/>
        <v>2784</v>
      </c>
    </row>
    <row r="211" spans="1:12" x14ac:dyDescent="0.2">
      <c r="A211" s="12" t="s">
        <v>944</v>
      </c>
      <c r="B211" s="119" t="s">
        <v>933</v>
      </c>
      <c r="C211" s="12" t="s">
        <v>489</v>
      </c>
      <c r="D211" s="14" t="s">
        <v>488</v>
      </c>
      <c r="E211" s="12" t="s">
        <v>951</v>
      </c>
      <c r="F211" s="38">
        <f t="shared" si="24"/>
        <v>66417.48</v>
      </c>
      <c r="G211" s="38">
        <v>56286</v>
      </c>
      <c r="H211" s="16">
        <v>0</v>
      </c>
      <c r="I211" s="16">
        <f t="shared" si="27"/>
        <v>5065.74</v>
      </c>
      <c r="J211" s="11">
        <f t="shared" si="28"/>
        <v>5065.74</v>
      </c>
      <c r="K211" s="38">
        <f t="shared" si="26"/>
        <v>1125.72</v>
      </c>
      <c r="L211" s="38">
        <f t="shared" si="23"/>
        <v>65291.759999999995</v>
      </c>
    </row>
    <row r="212" spans="1:12" x14ac:dyDescent="0.2">
      <c r="A212" s="12" t="s">
        <v>944</v>
      </c>
      <c r="B212" s="119" t="s">
        <v>933</v>
      </c>
      <c r="C212" s="12" t="s">
        <v>519</v>
      </c>
      <c r="D212" s="12" t="s">
        <v>518</v>
      </c>
      <c r="E212" s="197" t="s">
        <v>956</v>
      </c>
      <c r="F212" s="38">
        <f t="shared" si="24"/>
        <v>40120</v>
      </c>
      <c r="G212" s="38">
        <v>34000</v>
      </c>
      <c r="H212" s="16">
        <f t="shared" si="25"/>
        <v>6120</v>
      </c>
      <c r="I212" s="16">
        <v>0</v>
      </c>
      <c r="J212" s="11">
        <v>0</v>
      </c>
      <c r="K212" s="38">
        <f t="shared" si="26"/>
        <v>680</v>
      </c>
      <c r="L212" s="38">
        <f t="shared" si="23"/>
        <v>39440</v>
      </c>
    </row>
    <row r="213" spans="1:12" x14ac:dyDescent="0.2">
      <c r="A213" s="12" t="s">
        <v>944</v>
      </c>
      <c r="B213" s="119" t="s">
        <v>933</v>
      </c>
      <c r="C213" s="12" t="s">
        <v>519</v>
      </c>
      <c r="D213" s="12" t="s">
        <v>518</v>
      </c>
      <c r="E213" s="197" t="s">
        <v>957</v>
      </c>
      <c r="F213" s="38">
        <f t="shared" si="24"/>
        <v>41300</v>
      </c>
      <c r="G213" s="38">
        <v>35000</v>
      </c>
      <c r="H213" s="16">
        <f t="shared" ref="H213:H276" si="29">G213*18%</f>
        <v>6300</v>
      </c>
      <c r="I213" s="16">
        <v>0</v>
      </c>
      <c r="J213" s="11">
        <v>0</v>
      </c>
      <c r="K213" s="38">
        <f t="shared" ref="K213:K276" si="30">G213*2%</f>
        <v>700</v>
      </c>
      <c r="L213" s="38">
        <f t="shared" ref="L213:L276" si="31">F213-K213</f>
        <v>40600</v>
      </c>
    </row>
    <row r="214" spans="1:12" x14ac:dyDescent="0.2">
      <c r="A214" s="12" t="s">
        <v>944</v>
      </c>
      <c r="B214" s="119" t="s">
        <v>933</v>
      </c>
      <c r="C214" s="12" t="s">
        <v>519</v>
      </c>
      <c r="D214" s="12" t="s">
        <v>518</v>
      </c>
      <c r="E214" s="197" t="s">
        <v>958</v>
      </c>
      <c r="F214" s="38">
        <f t="shared" ref="F214:F280" si="32">SUM(G214:J214)</f>
        <v>36875</v>
      </c>
      <c r="G214" s="38">
        <v>31250</v>
      </c>
      <c r="H214" s="16">
        <f t="shared" si="29"/>
        <v>5625</v>
      </c>
      <c r="I214" s="16">
        <v>0</v>
      </c>
      <c r="J214" s="11">
        <v>0</v>
      </c>
      <c r="K214" s="38">
        <f t="shared" si="30"/>
        <v>625</v>
      </c>
      <c r="L214" s="38">
        <f t="shared" si="31"/>
        <v>36250</v>
      </c>
    </row>
    <row r="215" spans="1:12" x14ac:dyDescent="0.2">
      <c r="A215" s="12" t="s">
        <v>944</v>
      </c>
      <c r="B215" s="119" t="s">
        <v>933</v>
      </c>
      <c r="C215" s="12" t="s">
        <v>519</v>
      </c>
      <c r="D215" s="12" t="s">
        <v>518</v>
      </c>
      <c r="E215" s="197" t="s">
        <v>959</v>
      </c>
      <c r="F215" s="38">
        <f t="shared" si="32"/>
        <v>51920</v>
      </c>
      <c r="G215" s="38">
        <v>44000</v>
      </c>
      <c r="H215" s="16">
        <f t="shared" si="29"/>
        <v>7920</v>
      </c>
      <c r="I215" s="16">
        <v>0</v>
      </c>
      <c r="J215" s="11">
        <v>0</v>
      </c>
      <c r="K215" s="38">
        <f t="shared" si="30"/>
        <v>880</v>
      </c>
      <c r="L215" s="38">
        <f t="shared" si="31"/>
        <v>51040</v>
      </c>
    </row>
    <row r="216" spans="1:12" x14ac:dyDescent="0.2">
      <c r="A216" s="12" t="s">
        <v>944</v>
      </c>
      <c r="B216" s="119" t="s">
        <v>933</v>
      </c>
      <c r="C216" s="12" t="s">
        <v>519</v>
      </c>
      <c r="D216" s="12" t="s">
        <v>518</v>
      </c>
      <c r="E216" s="197" t="s">
        <v>960</v>
      </c>
      <c r="F216" s="38">
        <f t="shared" si="32"/>
        <v>7611</v>
      </c>
      <c r="G216" s="38">
        <v>6450</v>
      </c>
      <c r="H216" s="16">
        <f t="shared" si="29"/>
        <v>1161</v>
      </c>
      <c r="I216" s="16">
        <v>0</v>
      </c>
      <c r="J216" s="11">
        <v>0</v>
      </c>
      <c r="K216" s="38">
        <f t="shared" si="30"/>
        <v>129</v>
      </c>
      <c r="L216" s="38">
        <f t="shared" si="31"/>
        <v>7482</v>
      </c>
    </row>
    <row r="217" spans="1:12" x14ac:dyDescent="0.2">
      <c r="A217" s="12" t="s">
        <v>944</v>
      </c>
      <c r="B217" s="119" t="s">
        <v>933</v>
      </c>
      <c r="C217" s="12" t="s">
        <v>6</v>
      </c>
      <c r="D217" s="14" t="s">
        <v>460</v>
      </c>
      <c r="E217" s="53" t="s">
        <v>966</v>
      </c>
      <c r="F217" s="38">
        <f t="shared" si="32"/>
        <v>29500</v>
      </c>
      <c r="G217" s="132">
        <v>25000</v>
      </c>
      <c r="H217" s="16">
        <f t="shared" si="29"/>
        <v>4500</v>
      </c>
      <c r="I217" s="16">
        <v>0</v>
      </c>
      <c r="J217" s="11">
        <v>0</v>
      </c>
      <c r="K217" s="38">
        <f t="shared" si="30"/>
        <v>500</v>
      </c>
      <c r="L217" s="38">
        <f t="shared" si="31"/>
        <v>29000</v>
      </c>
    </row>
    <row r="218" spans="1:12" x14ac:dyDescent="0.2">
      <c r="A218" s="12" t="s">
        <v>944</v>
      </c>
      <c r="B218" s="119" t="s">
        <v>933</v>
      </c>
      <c r="C218" s="12" t="s">
        <v>519</v>
      </c>
      <c r="D218" s="12" t="s">
        <v>518</v>
      </c>
      <c r="E218" s="197" t="s">
        <v>971</v>
      </c>
      <c r="F218" s="38">
        <f t="shared" si="32"/>
        <v>36875</v>
      </c>
      <c r="G218" s="38">
        <v>31250</v>
      </c>
      <c r="H218" s="16">
        <f t="shared" si="29"/>
        <v>5625</v>
      </c>
      <c r="I218" s="16">
        <v>0</v>
      </c>
      <c r="J218" s="11">
        <v>0</v>
      </c>
      <c r="K218" s="38">
        <f t="shared" si="30"/>
        <v>625</v>
      </c>
      <c r="L218" s="38">
        <f t="shared" si="31"/>
        <v>36250</v>
      </c>
    </row>
    <row r="219" spans="1:12" x14ac:dyDescent="0.2">
      <c r="A219" s="12" t="s">
        <v>944</v>
      </c>
      <c r="B219" s="119" t="s">
        <v>933</v>
      </c>
      <c r="C219" s="12" t="s">
        <v>292</v>
      </c>
      <c r="D219" s="14" t="s">
        <v>574</v>
      </c>
      <c r="E219" s="38" t="s">
        <v>978</v>
      </c>
      <c r="F219" s="38">
        <f t="shared" si="32"/>
        <v>20275.939999999999</v>
      </c>
      <c r="G219" s="16">
        <v>17183</v>
      </c>
      <c r="H219" s="16">
        <f t="shared" si="29"/>
        <v>3092.94</v>
      </c>
      <c r="I219" s="16">
        <v>0</v>
      </c>
      <c r="J219" s="11">
        <v>0</v>
      </c>
      <c r="K219" s="38">
        <f t="shared" si="30"/>
        <v>343.66</v>
      </c>
      <c r="L219" s="38">
        <f t="shared" si="31"/>
        <v>19932.28</v>
      </c>
    </row>
    <row r="220" spans="1:12" x14ac:dyDescent="0.2">
      <c r="A220" s="14"/>
      <c r="B220" s="119"/>
      <c r="C220" s="12"/>
      <c r="D220" s="14"/>
      <c r="E220" s="14"/>
      <c r="F220" s="38">
        <f t="shared" si="32"/>
        <v>0</v>
      </c>
      <c r="G220" s="16"/>
      <c r="H220" s="16">
        <f t="shared" si="29"/>
        <v>0</v>
      </c>
      <c r="I220" s="16">
        <f t="shared" ref="I220:I275" si="33">G220*9%</f>
        <v>0</v>
      </c>
      <c r="J220" s="11">
        <f t="shared" ref="J220:J275" si="34">G220*9%</f>
        <v>0</v>
      </c>
      <c r="K220" s="38">
        <f t="shared" si="30"/>
        <v>0</v>
      </c>
      <c r="L220" s="38">
        <f t="shared" si="31"/>
        <v>0</v>
      </c>
    </row>
    <row r="221" spans="1:12" ht="18.75" x14ac:dyDescent="0.3">
      <c r="A221" s="317">
        <v>43070</v>
      </c>
      <c r="B221" s="318"/>
      <c r="C221" s="318"/>
      <c r="D221" s="318"/>
      <c r="E221" s="318"/>
      <c r="F221" s="318"/>
      <c r="G221" s="318"/>
      <c r="H221" s="318"/>
      <c r="I221" s="318"/>
      <c r="J221" s="318"/>
      <c r="K221" s="318"/>
      <c r="L221" s="319"/>
    </row>
    <row r="222" spans="1:12" x14ac:dyDescent="0.2">
      <c r="A222" s="14" t="s">
        <v>968</v>
      </c>
      <c r="B222" s="119" t="s">
        <v>790</v>
      </c>
      <c r="C222" s="12" t="s">
        <v>591</v>
      </c>
      <c r="D222" s="14" t="s">
        <v>593</v>
      </c>
      <c r="E222" s="53" t="s">
        <v>969</v>
      </c>
      <c r="F222" s="38">
        <f t="shared" si="32"/>
        <v>11800</v>
      </c>
      <c r="G222" s="16">
        <v>10000</v>
      </c>
      <c r="H222" s="16">
        <f t="shared" si="29"/>
        <v>1800</v>
      </c>
      <c r="I222" s="16">
        <v>0</v>
      </c>
      <c r="J222" s="11">
        <v>0</v>
      </c>
      <c r="K222" s="38">
        <f t="shared" si="30"/>
        <v>200</v>
      </c>
      <c r="L222" s="38">
        <f t="shared" si="31"/>
        <v>11600</v>
      </c>
    </row>
    <row r="223" spans="1:12" x14ac:dyDescent="0.2">
      <c r="A223" s="14" t="s">
        <v>968</v>
      </c>
      <c r="B223" s="119" t="s">
        <v>660</v>
      </c>
      <c r="C223" s="12" t="s">
        <v>135</v>
      </c>
      <c r="D223" s="14" t="s">
        <v>533</v>
      </c>
      <c r="E223" s="38" t="s">
        <v>974</v>
      </c>
      <c r="F223" s="38">
        <f t="shared" si="32"/>
        <v>87750.7</v>
      </c>
      <c r="G223" s="16">
        <v>74365</v>
      </c>
      <c r="H223" s="16">
        <f t="shared" si="29"/>
        <v>13385.699999999999</v>
      </c>
      <c r="I223" s="16">
        <v>0</v>
      </c>
      <c r="J223" s="11">
        <v>0</v>
      </c>
      <c r="K223" s="38">
        <f t="shared" si="30"/>
        <v>1487.3</v>
      </c>
      <c r="L223" s="38">
        <f t="shared" si="31"/>
        <v>86263.4</v>
      </c>
    </row>
    <row r="224" spans="1:12" x14ac:dyDescent="0.2">
      <c r="A224" s="14" t="s">
        <v>968</v>
      </c>
      <c r="B224" s="119" t="s">
        <v>660</v>
      </c>
      <c r="C224" s="12" t="s">
        <v>462</v>
      </c>
      <c r="D224" s="14" t="s">
        <v>461</v>
      </c>
      <c r="E224" s="53" t="s">
        <v>975</v>
      </c>
      <c r="F224" s="38">
        <f t="shared" si="32"/>
        <v>197803.4</v>
      </c>
      <c r="G224" s="16">
        <v>167630</v>
      </c>
      <c r="H224" s="16">
        <f t="shared" si="29"/>
        <v>30173.399999999998</v>
      </c>
      <c r="I224" s="16">
        <v>0</v>
      </c>
      <c r="J224" s="11">
        <v>0</v>
      </c>
      <c r="K224" s="38">
        <f t="shared" si="30"/>
        <v>3352.6</v>
      </c>
      <c r="L224" s="38">
        <f t="shared" si="31"/>
        <v>194450.8</v>
      </c>
    </row>
    <row r="225" spans="1:12" x14ac:dyDescent="0.2">
      <c r="A225" s="14" t="s">
        <v>968</v>
      </c>
      <c r="B225" s="119" t="s">
        <v>933</v>
      </c>
      <c r="C225" s="12" t="s">
        <v>608</v>
      </c>
      <c r="D225" s="14" t="s">
        <v>607</v>
      </c>
      <c r="E225" s="12" t="s">
        <v>976</v>
      </c>
      <c r="F225" s="38">
        <f t="shared" si="32"/>
        <v>147500</v>
      </c>
      <c r="G225" s="16">
        <v>125000</v>
      </c>
      <c r="H225" s="16">
        <v>0</v>
      </c>
      <c r="I225" s="16">
        <f t="shared" si="33"/>
        <v>11250</v>
      </c>
      <c r="J225" s="11">
        <f t="shared" si="34"/>
        <v>11250</v>
      </c>
      <c r="K225" s="38">
        <f t="shared" si="30"/>
        <v>2500</v>
      </c>
      <c r="L225" s="38">
        <f t="shared" si="31"/>
        <v>145000</v>
      </c>
    </row>
    <row r="226" spans="1:12" x14ac:dyDescent="0.2">
      <c r="A226" s="14" t="s">
        <v>980</v>
      </c>
      <c r="B226" s="119" t="s">
        <v>790</v>
      </c>
      <c r="C226" s="12" t="s">
        <v>3</v>
      </c>
      <c r="D226" s="14" t="s">
        <v>856</v>
      </c>
      <c r="E226" s="70" t="s">
        <v>981</v>
      </c>
      <c r="F226" s="38">
        <f t="shared" si="32"/>
        <v>9622.9000000000015</v>
      </c>
      <c r="G226" s="38">
        <v>8155</v>
      </c>
      <c r="H226" s="16">
        <v>0</v>
      </c>
      <c r="I226" s="16">
        <f t="shared" si="33"/>
        <v>733.94999999999993</v>
      </c>
      <c r="J226" s="11">
        <f t="shared" si="34"/>
        <v>733.94999999999993</v>
      </c>
      <c r="K226" s="38">
        <f t="shared" si="30"/>
        <v>163.1</v>
      </c>
      <c r="L226" s="38">
        <f t="shared" si="31"/>
        <v>9459.8000000000011</v>
      </c>
    </row>
    <row r="227" spans="1:12" x14ac:dyDescent="0.2">
      <c r="A227" s="14" t="s">
        <v>980</v>
      </c>
      <c r="B227" s="119" t="s">
        <v>933</v>
      </c>
      <c r="C227" s="12" t="s">
        <v>3</v>
      </c>
      <c r="D227" s="14" t="s">
        <v>856</v>
      </c>
      <c r="E227" s="70" t="s">
        <v>983</v>
      </c>
      <c r="F227" s="38">
        <f t="shared" si="32"/>
        <v>32804</v>
      </c>
      <c r="G227" s="38">
        <v>27800</v>
      </c>
      <c r="H227" s="16">
        <v>0</v>
      </c>
      <c r="I227" s="16">
        <f t="shared" si="33"/>
        <v>2502</v>
      </c>
      <c r="J227" s="11">
        <f t="shared" si="34"/>
        <v>2502</v>
      </c>
      <c r="K227" s="38">
        <f t="shared" si="30"/>
        <v>556</v>
      </c>
      <c r="L227" s="38">
        <f t="shared" si="31"/>
        <v>32248</v>
      </c>
    </row>
    <row r="228" spans="1:12" x14ac:dyDescent="0.2">
      <c r="A228" s="14" t="s">
        <v>980</v>
      </c>
      <c r="B228" s="119" t="s">
        <v>660</v>
      </c>
      <c r="C228" s="12" t="s">
        <v>647</v>
      </c>
      <c r="D228" s="14" t="s">
        <v>646</v>
      </c>
      <c r="E228" s="16" t="s">
        <v>985</v>
      </c>
      <c r="F228" s="38">
        <f t="shared" si="32"/>
        <v>11408.24</v>
      </c>
      <c r="G228" s="16">
        <v>9668</v>
      </c>
      <c r="H228" s="16">
        <f t="shared" si="29"/>
        <v>1740.24</v>
      </c>
      <c r="I228" s="16">
        <v>0</v>
      </c>
      <c r="J228" s="11">
        <v>0</v>
      </c>
      <c r="K228" s="38">
        <f t="shared" si="30"/>
        <v>193.36</v>
      </c>
      <c r="L228" s="38">
        <f t="shared" si="31"/>
        <v>11214.88</v>
      </c>
    </row>
    <row r="229" spans="1:12" x14ac:dyDescent="0.2">
      <c r="A229" s="14" t="s">
        <v>980</v>
      </c>
      <c r="B229" s="119" t="s">
        <v>790</v>
      </c>
      <c r="C229" s="12" t="s">
        <v>647</v>
      </c>
      <c r="D229" s="14" t="s">
        <v>646</v>
      </c>
      <c r="E229" s="16" t="s">
        <v>986</v>
      </c>
      <c r="F229" s="38">
        <f t="shared" si="32"/>
        <v>33346.800000000003</v>
      </c>
      <c r="G229" s="38">
        <v>28260</v>
      </c>
      <c r="H229" s="16">
        <f t="shared" si="29"/>
        <v>5086.8</v>
      </c>
      <c r="I229" s="16">
        <v>0</v>
      </c>
      <c r="J229" s="11">
        <v>0</v>
      </c>
      <c r="K229" s="38">
        <f t="shared" si="30"/>
        <v>565.20000000000005</v>
      </c>
      <c r="L229" s="38">
        <f t="shared" si="31"/>
        <v>32781.600000000006</v>
      </c>
    </row>
    <row r="230" spans="1:12" x14ac:dyDescent="0.2">
      <c r="A230" s="12" t="s">
        <v>990</v>
      </c>
      <c r="B230" s="119" t="s">
        <v>997</v>
      </c>
      <c r="C230" s="12" t="s">
        <v>1</v>
      </c>
      <c r="D230" s="12" t="s">
        <v>545</v>
      </c>
      <c r="E230" s="12" t="s">
        <v>193</v>
      </c>
      <c r="F230" s="38">
        <f t="shared" si="32"/>
        <v>126850</v>
      </c>
      <c r="G230" s="38">
        <v>107500</v>
      </c>
      <c r="H230" s="16">
        <f t="shared" si="29"/>
        <v>19350</v>
      </c>
      <c r="I230" s="16">
        <v>0</v>
      </c>
      <c r="J230" s="16">
        <v>0</v>
      </c>
      <c r="K230" s="38">
        <f t="shared" si="30"/>
        <v>2150</v>
      </c>
      <c r="L230" s="38">
        <f t="shared" si="31"/>
        <v>124700</v>
      </c>
    </row>
    <row r="231" spans="1:12" x14ac:dyDescent="0.2">
      <c r="A231" s="14" t="s">
        <v>993</v>
      </c>
      <c r="B231" s="119" t="s">
        <v>997</v>
      </c>
      <c r="C231" s="12" t="s">
        <v>1</v>
      </c>
      <c r="D231" s="12" t="s">
        <v>545</v>
      </c>
      <c r="E231" s="12" t="s">
        <v>534</v>
      </c>
      <c r="F231" s="38">
        <f t="shared" si="32"/>
        <v>46020</v>
      </c>
      <c r="G231" s="130">
        <v>39000</v>
      </c>
      <c r="H231" s="16">
        <f t="shared" si="29"/>
        <v>7020</v>
      </c>
      <c r="I231" s="16">
        <v>0</v>
      </c>
      <c r="J231" s="16">
        <v>0</v>
      </c>
      <c r="K231" s="38">
        <f t="shared" si="30"/>
        <v>780</v>
      </c>
      <c r="L231" s="38">
        <f t="shared" si="31"/>
        <v>45240</v>
      </c>
    </row>
    <row r="232" spans="1:12" x14ac:dyDescent="0.2">
      <c r="A232" s="14" t="s">
        <v>996</v>
      </c>
      <c r="B232" s="119" t="s">
        <v>997</v>
      </c>
      <c r="C232" s="12" t="s">
        <v>1</v>
      </c>
      <c r="D232" s="12" t="s">
        <v>545</v>
      </c>
      <c r="E232" s="12" t="s">
        <v>535</v>
      </c>
      <c r="F232" s="38">
        <f t="shared" si="32"/>
        <v>120950</v>
      </c>
      <c r="G232" s="16">
        <v>102500</v>
      </c>
      <c r="H232" s="16">
        <f t="shared" si="29"/>
        <v>18450</v>
      </c>
      <c r="I232" s="16">
        <v>0</v>
      </c>
      <c r="J232" s="16">
        <v>0</v>
      </c>
      <c r="K232" s="38">
        <f t="shared" si="30"/>
        <v>2050</v>
      </c>
      <c r="L232" s="38">
        <f t="shared" si="31"/>
        <v>118900</v>
      </c>
    </row>
    <row r="233" spans="1:12" x14ac:dyDescent="0.2">
      <c r="A233" s="12" t="s">
        <v>999</v>
      </c>
      <c r="B233" s="119" t="s">
        <v>660</v>
      </c>
      <c r="C233" s="12" t="s">
        <v>135</v>
      </c>
      <c r="D233" s="12" t="s">
        <v>533</v>
      </c>
      <c r="E233" s="38" t="s">
        <v>998</v>
      </c>
      <c r="F233" s="38">
        <f t="shared" si="32"/>
        <v>19057</v>
      </c>
      <c r="G233" s="38">
        <v>16150</v>
      </c>
      <c r="H233" s="16">
        <f t="shared" si="29"/>
        <v>2907</v>
      </c>
      <c r="I233" s="16">
        <v>0</v>
      </c>
      <c r="J233" s="11">
        <v>0</v>
      </c>
      <c r="K233" s="38">
        <f t="shared" si="30"/>
        <v>323</v>
      </c>
      <c r="L233" s="38">
        <f t="shared" si="31"/>
        <v>18734</v>
      </c>
    </row>
    <row r="234" spans="1:12" x14ac:dyDescent="0.2">
      <c r="A234" s="12" t="s">
        <v>999</v>
      </c>
      <c r="B234" s="119" t="s">
        <v>997</v>
      </c>
      <c r="C234" s="12" t="s">
        <v>519</v>
      </c>
      <c r="D234" s="12" t="s">
        <v>518</v>
      </c>
      <c r="E234" s="197" t="s">
        <v>1000</v>
      </c>
      <c r="F234" s="38">
        <f t="shared" si="32"/>
        <v>6619.8</v>
      </c>
      <c r="G234" s="38">
        <v>5610</v>
      </c>
      <c r="H234" s="16">
        <f t="shared" si="29"/>
        <v>1009.8</v>
      </c>
      <c r="I234" s="16">
        <v>0</v>
      </c>
      <c r="J234" s="11">
        <v>0</v>
      </c>
      <c r="K234" s="38">
        <f t="shared" si="30"/>
        <v>112.2</v>
      </c>
      <c r="L234" s="38">
        <f t="shared" si="31"/>
        <v>6507.6</v>
      </c>
    </row>
    <row r="235" spans="1:12" x14ac:dyDescent="0.2">
      <c r="A235" s="12" t="s">
        <v>999</v>
      </c>
      <c r="B235" s="119" t="s">
        <v>997</v>
      </c>
      <c r="C235" s="12" t="s">
        <v>519</v>
      </c>
      <c r="D235" s="12" t="s">
        <v>518</v>
      </c>
      <c r="E235" s="197" t="s">
        <v>1004</v>
      </c>
      <c r="F235" s="38">
        <f t="shared" si="32"/>
        <v>77732.5</v>
      </c>
      <c r="G235" s="38">
        <v>65875</v>
      </c>
      <c r="H235" s="16">
        <f t="shared" si="29"/>
        <v>11857.5</v>
      </c>
      <c r="I235" s="16">
        <v>0</v>
      </c>
      <c r="J235" s="11">
        <v>0</v>
      </c>
      <c r="K235" s="38">
        <f t="shared" si="30"/>
        <v>1317.5</v>
      </c>
      <c r="L235" s="38">
        <f t="shared" si="31"/>
        <v>76415</v>
      </c>
    </row>
    <row r="236" spans="1:12" x14ac:dyDescent="0.2">
      <c r="A236" s="12" t="s">
        <v>999</v>
      </c>
      <c r="B236" s="119" t="s">
        <v>660</v>
      </c>
      <c r="C236" s="12" t="s">
        <v>584</v>
      </c>
      <c r="D236" s="12" t="s">
        <v>806</v>
      </c>
      <c r="E236" s="69" t="s">
        <v>1005</v>
      </c>
      <c r="F236" s="38">
        <f t="shared" si="32"/>
        <v>4012</v>
      </c>
      <c r="G236" s="16">
        <v>3400</v>
      </c>
      <c r="H236" s="16">
        <f t="shared" si="29"/>
        <v>612</v>
      </c>
      <c r="I236" s="16">
        <v>0</v>
      </c>
      <c r="J236" s="11">
        <v>0</v>
      </c>
      <c r="K236" s="38">
        <f t="shared" si="30"/>
        <v>68</v>
      </c>
      <c r="L236" s="38">
        <f t="shared" si="31"/>
        <v>3944</v>
      </c>
    </row>
    <row r="237" spans="1:12" x14ac:dyDescent="0.2">
      <c r="A237" s="12" t="s">
        <v>999</v>
      </c>
      <c r="B237" s="119" t="s">
        <v>790</v>
      </c>
      <c r="C237" s="12" t="s">
        <v>584</v>
      </c>
      <c r="D237" s="12" t="s">
        <v>806</v>
      </c>
      <c r="E237" s="69" t="s">
        <v>1006</v>
      </c>
      <c r="F237" s="38">
        <f t="shared" si="32"/>
        <v>1510.4</v>
      </c>
      <c r="G237" s="16">
        <v>1280</v>
      </c>
      <c r="H237" s="16">
        <f t="shared" si="29"/>
        <v>230.39999999999998</v>
      </c>
      <c r="I237" s="16">
        <v>0</v>
      </c>
      <c r="J237" s="11">
        <v>0</v>
      </c>
      <c r="K237" s="38">
        <f t="shared" si="30"/>
        <v>25.6</v>
      </c>
      <c r="L237" s="38">
        <f t="shared" si="31"/>
        <v>1484.8000000000002</v>
      </c>
    </row>
    <row r="238" spans="1:12" x14ac:dyDescent="0.2">
      <c r="A238" s="12" t="s">
        <v>999</v>
      </c>
      <c r="B238" s="119" t="s">
        <v>997</v>
      </c>
      <c r="C238" s="12" t="s">
        <v>591</v>
      </c>
      <c r="D238" s="12" t="s">
        <v>593</v>
      </c>
      <c r="E238" s="53" t="s">
        <v>1007</v>
      </c>
      <c r="F238" s="38">
        <f t="shared" si="32"/>
        <v>17346</v>
      </c>
      <c r="G238" s="16">
        <v>14700</v>
      </c>
      <c r="H238" s="16">
        <f t="shared" si="29"/>
        <v>2646</v>
      </c>
      <c r="I238" s="16">
        <v>0</v>
      </c>
      <c r="J238" s="11">
        <v>0</v>
      </c>
      <c r="K238" s="38">
        <f t="shared" si="30"/>
        <v>294</v>
      </c>
      <c r="L238" s="38">
        <f t="shared" si="31"/>
        <v>17052</v>
      </c>
    </row>
    <row r="239" spans="1:12" x14ac:dyDescent="0.2">
      <c r="A239" s="12" t="s">
        <v>999</v>
      </c>
      <c r="B239" s="119" t="s">
        <v>997</v>
      </c>
      <c r="C239" s="12" t="s">
        <v>591</v>
      </c>
      <c r="D239" s="14" t="s">
        <v>593</v>
      </c>
      <c r="E239" s="53" t="s">
        <v>1008</v>
      </c>
      <c r="F239" s="38">
        <f t="shared" si="32"/>
        <v>16992</v>
      </c>
      <c r="G239" s="16">
        <v>14400</v>
      </c>
      <c r="H239" s="16">
        <f t="shared" si="29"/>
        <v>2592</v>
      </c>
      <c r="I239" s="16">
        <v>0</v>
      </c>
      <c r="J239" s="11">
        <v>0</v>
      </c>
      <c r="K239" s="38">
        <f t="shared" si="30"/>
        <v>288</v>
      </c>
      <c r="L239" s="38">
        <f t="shared" si="31"/>
        <v>16704</v>
      </c>
    </row>
    <row r="240" spans="1:12" x14ac:dyDescent="0.2">
      <c r="A240" s="12" t="s">
        <v>999</v>
      </c>
      <c r="B240" s="119" t="s">
        <v>790</v>
      </c>
      <c r="C240" s="12" t="s">
        <v>462</v>
      </c>
      <c r="D240" s="14" t="s">
        <v>461</v>
      </c>
      <c r="E240" s="53" t="s">
        <v>1010</v>
      </c>
      <c r="F240" s="38">
        <f t="shared" si="32"/>
        <v>80889</v>
      </c>
      <c r="G240" s="16">
        <v>68550</v>
      </c>
      <c r="H240" s="16">
        <f t="shared" si="29"/>
        <v>12339</v>
      </c>
      <c r="I240" s="16">
        <v>0</v>
      </c>
      <c r="J240" s="11">
        <v>0</v>
      </c>
      <c r="K240" s="38">
        <f t="shared" si="30"/>
        <v>1371</v>
      </c>
      <c r="L240" s="38">
        <f t="shared" si="31"/>
        <v>79518</v>
      </c>
    </row>
    <row r="241" spans="1:12" x14ac:dyDescent="0.2">
      <c r="A241" s="203" t="s">
        <v>1013</v>
      </c>
      <c r="B241" s="204" t="s">
        <v>933</v>
      </c>
      <c r="C241" s="203" t="s">
        <v>825</v>
      </c>
      <c r="D241" s="203" t="s">
        <v>826</v>
      </c>
      <c r="E241" s="207" t="s">
        <v>1011</v>
      </c>
      <c r="F241" s="207">
        <v>315362</v>
      </c>
      <c r="G241" s="209">
        <v>315362</v>
      </c>
      <c r="H241" s="209">
        <v>0</v>
      </c>
      <c r="I241" s="209">
        <v>0</v>
      </c>
      <c r="J241" s="210">
        <v>0</v>
      </c>
      <c r="K241" s="207">
        <v>0</v>
      </c>
      <c r="L241" s="207">
        <f t="shared" si="31"/>
        <v>315362</v>
      </c>
    </row>
    <row r="242" spans="1:12" x14ac:dyDescent="0.2">
      <c r="A242" s="12" t="s">
        <v>1016</v>
      </c>
      <c r="B242" s="119" t="s">
        <v>997</v>
      </c>
      <c r="C242" s="12" t="s">
        <v>119</v>
      </c>
      <c r="D242" s="14" t="s">
        <v>527</v>
      </c>
      <c r="E242" s="62" t="s">
        <v>1014</v>
      </c>
      <c r="F242" s="38">
        <f t="shared" si="32"/>
        <v>21894.9</v>
      </c>
      <c r="G242" s="38">
        <v>18555</v>
      </c>
      <c r="H242" s="16">
        <f t="shared" si="29"/>
        <v>3339.9</v>
      </c>
      <c r="I242" s="16">
        <v>0</v>
      </c>
      <c r="J242" s="11">
        <v>0</v>
      </c>
      <c r="K242" s="38">
        <f t="shared" si="30"/>
        <v>371.1</v>
      </c>
      <c r="L242" s="38">
        <f t="shared" si="31"/>
        <v>21523.800000000003</v>
      </c>
    </row>
    <row r="243" spans="1:12" x14ac:dyDescent="0.2">
      <c r="A243" s="12" t="s">
        <v>1016</v>
      </c>
      <c r="B243" s="119" t="s">
        <v>997</v>
      </c>
      <c r="C243" s="12" t="s">
        <v>119</v>
      </c>
      <c r="D243" s="12" t="s">
        <v>527</v>
      </c>
      <c r="E243" s="62" t="s">
        <v>1015</v>
      </c>
      <c r="F243" s="38">
        <f t="shared" si="32"/>
        <v>13570</v>
      </c>
      <c r="G243" s="38">
        <v>11500</v>
      </c>
      <c r="H243" s="16">
        <f t="shared" si="29"/>
        <v>2070</v>
      </c>
      <c r="I243" s="16">
        <v>0</v>
      </c>
      <c r="J243" s="11">
        <v>0</v>
      </c>
      <c r="K243" s="38">
        <f t="shared" si="30"/>
        <v>230</v>
      </c>
      <c r="L243" s="38">
        <f t="shared" si="31"/>
        <v>13340</v>
      </c>
    </row>
    <row r="244" spans="1:12" x14ac:dyDescent="0.2">
      <c r="A244" s="12" t="s">
        <v>996</v>
      </c>
      <c r="B244" s="119" t="s">
        <v>997</v>
      </c>
      <c r="C244" s="12" t="s">
        <v>519</v>
      </c>
      <c r="D244" s="14" t="s">
        <v>518</v>
      </c>
      <c r="E244" s="197" t="s">
        <v>1021</v>
      </c>
      <c r="F244" s="38">
        <f t="shared" si="32"/>
        <v>45135</v>
      </c>
      <c r="G244" s="38">
        <v>38250</v>
      </c>
      <c r="H244" s="16">
        <f t="shared" si="29"/>
        <v>6885</v>
      </c>
      <c r="I244" s="16">
        <v>0</v>
      </c>
      <c r="J244" s="11">
        <v>0</v>
      </c>
      <c r="K244" s="38">
        <f t="shared" si="30"/>
        <v>765</v>
      </c>
      <c r="L244" s="38">
        <f t="shared" si="31"/>
        <v>44370</v>
      </c>
    </row>
    <row r="245" spans="1:12" x14ac:dyDescent="0.2">
      <c r="A245" s="12" t="s">
        <v>996</v>
      </c>
      <c r="B245" s="119" t="s">
        <v>997</v>
      </c>
      <c r="C245" s="12" t="s">
        <v>519</v>
      </c>
      <c r="D245" s="12" t="s">
        <v>518</v>
      </c>
      <c r="E245" s="197" t="s">
        <v>1022</v>
      </c>
      <c r="F245" s="38">
        <f t="shared" si="32"/>
        <v>177000</v>
      </c>
      <c r="G245" s="38">
        <v>150000</v>
      </c>
      <c r="H245" s="16">
        <f t="shared" si="29"/>
        <v>27000</v>
      </c>
      <c r="I245" s="16">
        <v>0</v>
      </c>
      <c r="J245" s="11">
        <v>0</v>
      </c>
      <c r="K245" s="38">
        <f t="shared" si="30"/>
        <v>3000</v>
      </c>
      <c r="L245" s="38">
        <f t="shared" si="31"/>
        <v>174000</v>
      </c>
    </row>
    <row r="246" spans="1:12" x14ac:dyDescent="0.2">
      <c r="A246" s="12" t="s">
        <v>1017</v>
      </c>
      <c r="B246" s="119" t="s">
        <v>76</v>
      </c>
      <c r="C246" s="12" t="s">
        <v>3</v>
      </c>
      <c r="D246" s="12" t="s">
        <v>856</v>
      </c>
      <c r="E246" s="70" t="s">
        <v>1026</v>
      </c>
      <c r="F246" s="38">
        <f t="shared" si="32"/>
        <v>387756.26</v>
      </c>
      <c r="G246" s="38">
        <v>328607</v>
      </c>
      <c r="H246" s="16">
        <v>0</v>
      </c>
      <c r="I246" s="16">
        <f t="shared" si="33"/>
        <v>29574.629999999997</v>
      </c>
      <c r="J246" s="11">
        <f t="shared" si="34"/>
        <v>29574.629999999997</v>
      </c>
      <c r="K246" s="38">
        <f t="shared" si="30"/>
        <v>6572.14</v>
      </c>
      <c r="L246" s="38">
        <f t="shared" si="31"/>
        <v>381184.12</v>
      </c>
    </row>
    <row r="247" spans="1:12" x14ac:dyDescent="0.2">
      <c r="A247" s="12"/>
      <c r="B247" s="119"/>
      <c r="C247" s="12"/>
      <c r="D247" s="12"/>
      <c r="E247" s="69"/>
      <c r="F247" s="38">
        <f t="shared" si="32"/>
        <v>0</v>
      </c>
      <c r="G247" s="16"/>
      <c r="H247" s="16">
        <f t="shared" si="29"/>
        <v>0</v>
      </c>
      <c r="I247" s="16">
        <f t="shared" si="33"/>
        <v>0</v>
      </c>
      <c r="J247" s="11">
        <f t="shared" si="34"/>
        <v>0</v>
      </c>
      <c r="K247" s="38">
        <f t="shared" si="30"/>
        <v>0</v>
      </c>
      <c r="L247" s="38">
        <f t="shared" si="31"/>
        <v>0</v>
      </c>
    </row>
    <row r="248" spans="1:12" x14ac:dyDescent="0.2">
      <c r="A248" s="39"/>
      <c r="B248" s="119"/>
      <c r="C248" s="12"/>
      <c r="D248" s="12"/>
      <c r="E248" s="12"/>
      <c r="F248" s="38">
        <f t="shared" si="32"/>
        <v>0</v>
      </c>
      <c r="G248" s="38"/>
      <c r="H248" s="16">
        <f t="shared" si="29"/>
        <v>0</v>
      </c>
      <c r="I248" s="16">
        <f t="shared" si="33"/>
        <v>0</v>
      </c>
      <c r="J248" s="11">
        <f t="shared" si="34"/>
        <v>0</v>
      </c>
      <c r="K248" s="38">
        <f t="shared" si="30"/>
        <v>0</v>
      </c>
      <c r="L248" s="38">
        <f t="shared" si="31"/>
        <v>0</v>
      </c>
    </row>
    <row r="249" spans="1:12" ht="18.75" x14ac:dyDescent="0.3">
      <c r="A249" s="317">
        <v>43101</v>
      </c>
      <c r="B249" s="318"/>
      <c r="C249" s="318"/>
      <c r="D249" s="318"/>
      <c r="E249" s="318"/>
      <c r="F249" s="318"/>
      <c r="G249" s="318"/>
      <c r="H249" s="318"/>
      <c r="I249" s="318"/>
      <c r="J249" s="318"/>
      <c r="K249" s="318"/>
      <c r="L249" s="319"/>
    </row>
    <row r="250" spans="1:12" x14ac:dyDescent="0.2">
      <c r="A250" s="39" t="s">
        <v>1028</v>
      </c>
      <c r="B250" s="119" t="s">
        <v>790</v>
      </c>
      <c r="C250" s="12" t="s">
        <v>6</v>
      </c>
      <c r="D250" s="12" t="s">
        <v>460</v>
      </c>
      <c r="E250" s="53" t="s">
        <v>1027</v>
      </c>
      <c r="F250" s="38">
        <f t="shared" si="32"/>
        <v>29500</v>
      </c>
      <c r="G250" s="38">
        <v>25000</v>
      </c>
      <c r="H250" s="16">
        <f t="shared" si="29"/>
        <v>4500</v>
      </c>
      <c r="I250" s="16">
        <v>0</v>
      </c>
      <c r="J250" s="11">
        <v>0</v>
      </c>
      <c r="K250" s="38">
        <f t="shared" si="30"/>
        <v>500</v>
      </c>
      <c r="L250" s="38">
        <f t="shared" si="31"/>
        <v>29000</v>
      </c>
    </row>
    <row r="251" spans="1:12" x14ac:dyDescent="0.2">
      <c r="A251" s="39" t="s">
        <v>1028</v>
      </c>
      <c r="B251" s="119" t="s">
        <v>933</v>
      </c>
      <c r="C251" s="12" t="s">
        <v>489</v>
      </c>
      <c r="D251" s="14" t="s">
        <v>488</v>
      </c>
      <c r="E251" s="12" t="s">
        <v>1029</v>
      </c>
      <c r="F251" s="38">
        <f t="shared" si="32"/>
        <v>97350</v>
      </c>
      <c r="G251" s="38">
        <v>82500</v>
      </c>
      <c r="H251" s="16">
        <v>0</v>
      </c>
      <c r="I251" s="16">
        <f t="shared" si="33"/>
        <v>7425</v>
      </c>
      <c r="J251" s="11">
        <f t="shared" si="34"/>
        <v>7425</v>
      </c>
      <c r="K251" s="38">
        <f t="shared" si="30"/>
        <v>1650</v>
      </c>
      <c r="L251" s="38">
        <f t="shared" si="31"/>
        <v>95700</v>
      </c>
    </row>
    <row r="252" spans="1:12" x14ac:dyDescent="0.2">
      <c r="A252" s="39" t="s">
        <v>1028</v>
      </c>
      <c r="B252" s="119" t="s">
        <v>933</v>
      </c>
      <c r="C252" s="12" t="s">
        <v>489</v>
      </c>
      <c r="D252" s="14" t="s">
        <v>488</v>
      </c>
      <c r="E252" s="12" t="s">
        <v>1031</v>
      </c>
      <c r="F252" s="38">
        <f t="shared" si="32"/>
        <v>118000</v>
      </c>
      <c r="G252" s="38">
        <v>100000</v>
      </c>
      <c r="H252" s="16">
        <v>0</v>
      </c>
      <c r="I252" s="16">
        <f t="shared" si="33"/>
        <v>9000</v>
      </c>
      <c r="J252" s="11">
        <f t="shared" si="34"/>
        <v>9000</v>
      </c>
      <c r="K252" s="38">
        <f t="shared" si="30"/>
        <v>2000</v>
      </c>
      <c r="L252" s="38">
        <f t="shared" si="31"/>
        <v>116000</v>
      </c>
    </row>
    <row r="253" spans="1:12" x14ac:dyDescent="0.2">
      <c r="A253" s="39" t="s">
        <v>1028</v>
      </c>
      <c r="B253" s="119" t="s">
        <v>997</v>
      </c>
      <c r="C253" s="12" t="s">
        <v>489</v>
      </c>
      <c r="D253" s="14" t="s">
        <v>488</v>
      </c>
      <c r="E253" s="12" t="s">
        <v>1032</v>
      </c>
      <c r="F253" s="38">
        <f t="shared" si="32"/>
        <v>268182.14</v>
      </c>
      <c r="G253" s="38">
        <v>227273</v>
      </c>
      <c r="H253" s="16">
        <v>0</v>
      </c>
      <c r="I253" s="16">
        <f t="shared" si="33"/>
        <v>20454.57</v>
      </c>
      <c r="J253" s="11">
        <f t="shared" si="34"/>
        <v>20454.57</v>
      </c>
      <c r="K253" s="38">
        <f t="shared" si="30"/>
        <v>4545.46</v>
      </c>
      <c r="L253" s="38">
        <f t="shared" si="31"/>
        <v>263636.68</v>
      </c>
    </row>
    <row r="254" spans="1:12" x14ac:dyDescent="0.2">
      <c r="A254" s="39" t="s">
        <v>1028</v>
      </c>
      <c r="B254" s="119" t="s">
        <v>933</v>
      </c>
      <c r="C254" s="12" t="s">
        <v>489</v>
      </c>
      <c r="D254" s="14" t="s">
        <v>488</v>
      </c>
      <c r="E254" s="12" t="s">
        <v>1033</v>
      </c>
      <c r="F254" s="38">
        <f t="shared" si="32"/>
        <v>17700</v>
      </c>
      <c r="G254" s="38">
        <v>15000</v>
      </c>
      <c r="H254" s="16">
        <v>0</v>
      </c>
      <c r="I254" s="16">
        <f t="shared" si="33"/>
        <v>1350</v>
      </c>
      <c r="J254" s="11">
        <f t="shared" si="34"/>
        <v>1350</v>
      </c>
      <c r="K254" s="38">
        <f t="shared" si="30"/>
        <v>300</v>
      </c>
      <c r="L254" s="38">
        <f t="shared" si="31"/>
        <v>17400</v>
      </c>
    </row>
    <row r="255" spans="1:12" x14ac:dyDescent="0.2">
      <c r="A255" s="39" t="s">
        <v>1028</v>
      </c>
      <c r="B255" s="119" t="s">
        <v>933</v>
      </c>
      <c r="C255" s="12" t="s">
        <v>489</v>
      </c>
      <c r="D255" s="14" t="s">
        <v>488</v>
      </c>
      <c r="E255" s="12" t="s">
        <v>1035</v>
      </c>
      <c r="F255" s="38">
        <f t="shared" si="32"/>
        <v>72275</v>
      </c>
      <c r="G255" s="38">
        <v>61250</v>
      </c>
      <c r="H255" s="16">
        <v>0</v>
      </c>
      <c r="I255" s="16">
        <f t="shared" si="33"/>
        <v>5512.5</v>
      </c>
      <c r="J255" s="11">
        <f t="shared" si="34"/>
        <v>5512.5</v>
      </c>
      <c r="K255" s="38">
        <f t="shared" si="30"/>
        <v>1225</v>
      </c>
      <c r="L255" s="38">
        <f t="shared" si="31"/>
        <v>71050</v>
      </c>
    </row>
    <row r="256" spans="1:12" x14ac:dyDescent="0.2">
      <c r="A256" s="39" t="s">
        <v>1028</v>
      </c>
      <c r="B256" s="119" t="s">
        <v>997</v>
      </c>
      <c r="C256" s="12" t="s">
        <v>489</v>
      </c>
      <c r="D256" s="14" t="s">
        <v>488</v>
      </c>
      <c r="E256" s="12" t="s">
        <v>1040</v>
      </c>
      <c r="F256" s="38">
        <f t="shared" si="32"/>
        <v>181059.20000000001</v>
      </c>
      <c r="G256" s="38">
        <v>153440</v>
      </c>
      <c r="H256" s="16">
        <v>0</v>
      </c>
      <c r="I256" s="16">
        <f t="shared" si="33"/>
        <v>13809.6</v>
      </c>
      <c r="J256" s="11">
        <f t="shared" si="34"/>
        <v>13809.6</v>
      </c>
      <c r="K256" s="38">
        <f t="shared" si="30"/>
        <v>3068.8</v>
      </c>
      <c r="L256" s="38">
        <f t="shared" si="31"/>
        <v>177990.40000000002</v>
      </c>
    </row>
    <row r="257" spans="1:12" x14ac:dyDescent="0.2">
      <c r="A257" s="39" t="s">
        <v>1028</v>
      </c>
      <c r="B257" s="119" t="s">
        <v>997</v>
      </c>
      <c r="C257" s="12" t="s">
        <v>608</v>
      </c>
      <c r="D257" s="14" t="s">
        <v>607</v>
      </c>
      <c r="E257" s="12" t="s">
        <v>1042</v>
      </c>
      <c r="F257" s="38">
        <f t="shared" si="32"/>
        <v>51920</v>
      </c>
      <c r="G257" s="38">
        <v>44000</v>
      </c>
      <c r="H257" s="16">
        <v>0</v>
      </c>
      <c r="I257" s="16">
        <f t="shared" si="33"/>
        <v>3960</v>
      </c>
      <c r="J257" s="11">
        <f t="shared" si="34"/>
        <v>3960</v>
      </c>
      <c r="K257" s="38">
        <f t="shared" si="30"/>
        <v>880</v>
      </c>
      <c r="L257" s="38">
        <f t="shared" si="31"/>
        <v>51040</v>
      </c>
    </row>
    <row r="258" spans="1:12" x14ac:dyDescent="0.2">
      <c r="A258" s="39" t="s">
        <v>1028</v>
      </c>
      <c r="B258" s="119" t="s">
        <v>997</v>
      </c>
      <c r="C258" s="12" t="s">
        <v>608</v>
      </c>
      <c r="D258" s="14" t="s">
        <v>607</v>
      </c>
      <c r="E258" s="12" t="s">
        <v>1044</v>
      </c>
      <c r="F258" s="38">
        <f t="shared" si="32"/>
        <v>222889.02000000002</v>
      </c>
      <c r="G258" s="38">
        <v>188889</v>
      </c>
      <c r="H258" s="16">
        <v>0</v>
      </c>
      <c r="I258" s="16">
        <f t="shared" si="33"/>
        <v>17000.009999999998</v>
      </c>
      <c r="J258" s="11">
        <f t="shared" si="34"/>
        <v>17000.009999999998</v>
      </c>
      <c r="K258" s="38">
        <f t="shared" si="30"/>
        <v>3777.78</v>
      </c>
      <c r="L258" s="38">
        <f t="shared" si="31"/>
        <v>219111.24000000002</v>
      </c>
    </row>
    <row r="259" spans="1:12" x14ac:dyDescent="0.2">
      <c r="A259" s="39" t="s">
        <v>1028</v>
      </c>
      <c r="B259" s="119" t="s">
        <v>997</v>
      </c>
      <c r="C259" s="12" t="s">
        <v>608</v>
      </c>
      <c r="D259" s="14" t="s">
        <v>607</v>
      </c>
      <c r="E259" s="12" t="s">
        <v>1046</v>
      </c>
      <c r="F259" s="38">
        <f t="shared" si="32"/>
        <v>75520</v>
      </c>
      <c r="G259" s="38">
        <v>64000</v>
      </c>
      <c r="H259" s="16">
        <v>0</v>
      </c>
      <c r="I259" s="16">
        <f t="shared" si="33"/>
        <v>5760</v>
      </c>
      <c r="J259" s="11">
        <f t="shared" si="34"/>
        <v>5760</v>
      </c>
      <c r="K259" s="38">
        <f t="shared" si="30"/>
        <v>1280</v>
      </c>
      <c r="L259" s="38">
        <f t="shared" si="31"/>
        <v>74240</v>
      </c>
    </row>
    <row r="260" spans="1:12" x14ac:dyDescent="0.2">
      <c r="A260" s="10" t="s">
        <v>1060</v>
      </c>
      <c r="B260" s="119" t="s">
        <v>997</v>
      </c>
      <c r="C260" s="12" t="s">
        <v>591</v>
      </c>
      <c r="D260" s="14" t="s">
        <v>593</v>
      </c>
      <c r="E260" s="53" t="s">
        <v>1052</v>
      </c>
      <c r="F260" s="38">
        <f t="shared" si="32"/>
        <v>46822.400000000001</v>
      </c>
      <c r="G260" s="16">
        <v>39680</v>
      </c>
      <c r="H260" s="16">
        <f t="shared" si="29"/>
        <v>7142.4</v>
      </c>
      <c r="I260" s="16">
        <v>0</v>
      </c>
      <c r="J260" s="11">
        <v>0</v>
      </c>
      <c r="K260" s="38">
        <f t="shared" si="30"/>
        <v>793.6</v>
      </c>
      <c r="L260" s="38">
        <f t="shared" si="31"/>
        <v>46028.800000000003</v>
      </c>
    </row>
    <row r="261" spans="1:12" x14ac:dyDescent="0.2">
      <c r="A261" s="10" t="s">
        <v>1060</v>
      </c>
      <c r="B261" s="119" t="s">
        <v>997</v>
      </c>
      <c r="C261" s="12" t="s">
        <v>591</v>
      </c>
      <c r="D261" s="14" t="s">
        <v>593</v>
      </c>
      <c r="E261" s="53" t="s">
        <v>1054</v>
      </c>
      <c r="F261" s="38">
        <f t="shared" si="32"/>
        <v>23562.239999999998</v>
      </c>
      <c r="G261" s="16">
        <v>19968</v>
      </c>
      <c r="H261" s="16">
        <f t="shared" si="29"/>
        <v>3594.24</v>
      </c>
      <c r="I261" s="16">
        <v>0</v>
      </c>
      <c r="J261" s="11">
        <v>0</v>
      </c>
      <c r="K261" s="38">
        <f t="shared" si="30"/>
        <v>399.36</v>
      </c>
      <c r="L261" s="38">
        <f t="shared" si="31"/>
        <v>23162.879999999997</v>
      </c>
    </row>
    <row r="262" spans="1:12" x14ac:dyDescent="0.2">
      <c r="A262" s="10" t="s">
        <v>1060</v>
      </c>
      <c r="B262" s="119" t="s">
        <v>997</v>
      </c>
      <c r="C262" s="12" t="s">
        <v>591</v>
      </c>
      <c r="D262" s="14" t="s">
        <v>593</v>
      </c>
      <c r="E262" s="53" t="s">
        <v>1056</v>
      </c>
      <c r="F262" s="38">
        <f t="shared" si="32"/>
        <v>14499.84</v>
      </c>
      <c r="G262" s="16">
        <v>12288</v>
      </c>
      <c r="H262" s="16">
        <f t="shared" si="29"/>
        <v>2211.84</v>
      </c>
      <c r="I262" s="16">
        <v>0</v>
      </c>
      <c r="J262" s="11">
        <v>0</v>
      </c>
      <c r="K262" s="38">
        <f t="shared" si="30"/>
        <v>245.76</v>
      </c>
      <c r="L262" s="38">
        <f t="shared" si="31"/>
        <v>14254.08</v>
      </c>
    </row>
    <row r="263" spans="1:12" x14ac:dyDescent="0.2">
      <c r="A263" s="10" t="s">
        <v>1060</v>
      </c>
      <c r="B263" s="119" t="s">
        <v>997</v>
      </c>
      <c r="C263" s="12" t="s">
        <v>591</v>
      </c>
      <c r="D263" s="14" t="s">
        <v>593</v>
      </c>
      <c r="E263" s="53" t="s">
        <v>1058</v>
      </c>
      <c r="F263" s="38">
        <f t="shared" si="32"/>
        <v>15406.08</v>
      </c>
      <c r="G263" s="16">
        <v>13056</v>
      </c>
      <c r="H263" s="16">
        <f t="shared" si="29"/>
        <v>2350.08</v>
      </c>
      <c r="I263" s="16">
        <v>0</v>
      </c>
      <c r="J263" s="11">
        <v>0</v>
      </c>
      <c r="K263" s="38">
        <f t="shared" si="30"/>
        <v>261.12</v>
      </c>
      <c r="L263" s="38">
        <f t="shared" si="31"/>
        <v>15144.96</v>
      </c>
    </row>
    <row r="264" spans="1:12" x14ac:dyDescent="0.2">
      <c r="A264" s="203" t="s">
        <v>1051</v>
      </c>
      <c r="B264" s="204" t="s">
        <v>997</v>
      </c>
      <c r="C264" s="203" t="s">
        <v>825</v>
      </c>
      <c r="D264" s="203" t="s">
        <v>826</v>
      </c>
      <c r="E264" s="207" t="s">
        <v>1061</v>
      </c>
      <c r="F264" s="207">
        <f t="shared" si="32"/>
        <v>79182</v>
      </c>
      <c r="G264" s="209">
        <v>79182</v>
      </c>
      <c r="H264" s="209">
        <v>0</v>
      </c>
      <c r="I264" s="209">
        <v>0</v>
      </c>
      <c r="J264" s="210">
        <v>0</v>
      </c>
      <c r="K264" s="207">
        <v>0</v>
      </c>
      <c r="L264" s="207">
        <f t="shared" si="31"/>
        <v>79182</v>
      </c>
    </row>
    <row r="265" spans="1:12" x14ac:dyDescent="0.2">
      <c r="A265" s="203" t="s">
        <v>1051</v>
      </c>
      <c r="B265" s="204" t="s">
        <v>933</v>
      </c>
      <c r="C265" s="203" t="s">
        <v>1048</v>
      </c>
      <c r="D265" s="203" t="s">
        <v>826</v>
      </c>
      <c r="E265" s="203" t="s">
        <v>1063</v>
      </c>
      <c r="F265" s="207">
        <f t="shared" si="32"/>
        <v>16934</v>
      </c>
      <c r="G265" s="209">
        <v>16934</v>
      </c>
      <c r="H265" s="209">
        <v>0</v>
      </c>
      <c r="I265" s="209">
        <v>0</v>
      </c>
      <c r="J265" s="210">
        <v>0</v>
      </c>
      <c r="K265" s="207">
        <v>0</v>
      </c>
      <c r="L265" s="207">
        <f t="shared" si="31"/>
        <v>16934</v>
      </c>
    </row>
    <row r="266" spans="1:12" x14ac:dyDescent="0.2">
      <c r="A266" s="203" t="s">
        <v>1051</v>
      </c>
      <c r="B266" s="204" t="s">
        <v>933</v>
      </c>
      <c r="C266" s="203" t="s">
        <v>1048</v>
      </c>
      <c r="D266" s="203" t="s">
        <v>826</v>
      </c>
      <c r="E266" s="203" t="s">
        <v>1065</v>
      </c>
      <c r="F266" s="207">
        <f t="shared" si="32"/>
        <v>20992</v>
      </c>
      <c r="G266" s="207">
        <v>20992</v>
      </c>
      <c r="H266" s="209">
        <v>0</v>
      </c>
      <c r="I266" s="209">
        <v>0</v>
      </c>
      <c r="J266" s="210">
        <v>0</v>
      </c>
      <c r="K266" s="207">
        <v>0</v>
      </c>
      <c r="L266" s="207">
        <f t="shared" si="31"/>
        <v>20992</v>
      </c>
    </row>
    <row r="267" spans="1:12" x14ac:dyDescent="0.2">
      <c r="A267" s="12" t="s">
        <v>1051</v>
      </c>
      <c r="B267" s="119" t="s">
        <v>997</v>
      </c>
      <c r="C267" s="12" t="s">
        <v>489</v>
      </c>
      <c r="D267" s="12" t="s">
        <v>488</v>
      </c>
      <c r="E267" s="12" t="s">
        <v>1067</v>
      </c>
      <c r="F267" s="38">
        <f t="shared" si="32"/>
        <v>70867.259999999995</v>
      </c>
      <c r="G267" s="38">
        <v>60057</v>
      </c>
      <c r="H267" s="16">
        <v>0</v>
      </c>
      <c r="I267" s="16">
        <f t="shared" si="33"/>
        <v>5405.13</v>
      </c>
      <c r="J267" s="11">
        <f t="shared" si="34"/>
        <v>5405.13</v>
      </c>
      <c r="K267" s="38">
        <f t="shared" si="30"/>
        <v>1201.1400000000001</v>
      </c>
      <c r="L267" s="38">
        <f t="shared" si="31"/>
        <v>69666.12</v>
      </c>
    </row>
    <row r="268" spans="1:12" x14ac:dyDescent="0.2">
      <c r="A268" s="12" t="s">
        <v>1051</v>
      </c>
      <c r="B268" s="119" t="s">
        <v>997</v>
      </c>
      <c r="C268" s="12" t="s">
        <v>489</v>
      </c>
      <c r="D268" s="12" t="s">
        <v>488</v>
      </c>
      <c r="E268" s="12" t="s">
        <v>1070</v>
      </c>
      <c r="F268" s="38">
        <f t="shared" si="32"/>
        <v>129475.5</v>
      </c>
      <c r="G268" s="38">
        <v>109725</v>
      </c>
      <c r="H268" s="16">
        <v>0</v>
      </c>
      <c r="I268" s="16">
        <f t="shared" si="33"/>
        <v>9875.25</v>
      </c>
      <c r="J268" s="11">
        <f t="shared" si="34"/>
        <v>9875.25</v>
      </c>
      <c r="K268" s="38">
        <f t="shared" si="30"/>
        <v>2194.5</v>
      </c>
      <c r="L268" s="38">
        <f t="shared" si="31"/>
        <v>127281</v>
      </c>
    </row>
    <row r="269" spans="1:12" x14ac:dyDescent="0.2">
      <c r="A269" s="12" t="s">
        <v>1051</v>
      </c>
      <c r="B269" s="119" t="s">
        <v>997</v>
      </c>
      <c r="C269" s="12" t="s">
        <v>489</v>
      </c>
      <c r="D269" s="12" t="s">
        <v>488</v>
      </c>
      <c r="E269" s="12" t="s">
        <v>1071</v>
      </c>
      <c r="F269" s="38">
        <f t="shared" si="32"/>
        <v>16971.939999999999</v>
      </c>
      <c r="G269" s="38">
        <v>14383</v>
      </c>
      <c r="H269" s="16">
        <v>0</v>
      </c>
      <c r="I269" s="16">
        <f t="shared" si="33"/>
        <v>1294.47</v>
      </c>
      <c r="J269" s="11">
        <f t="shared" si="34"/>
        <v>1294.47</v>
      </c>
      <c r="K269" s="38">
        <f t="shared" si="30"/>
        <v>287.66000000000003</v>
      </c>
      <c r="L269" s="38">
        <f t="shared" si="31"/>
        <v>16684.28</v>
      </c>
    </row>
    <row r="270" spans="1:12" x14ac:dyDescent="0.2">
      <c r="A270" s="12" t="s">
        <v>1051</v>
      </c>
      <c r="B270" s="119" t="s">
        <v>997</v>
      </c>
      <c r="C270" s="12" t="s">
        <v>489</v>
      </c>
      <c r="D270" s="12" t="s">
        <v>488</v>
      </c>
      <c r="E270" s="12" t="s">
        <v>1073</v>
      </c>
      <c r="F270" s="38">
        <f t="shared" si="32"/>
        <v>72667.94</v>
      </c>
      <c r="G270" s="38">
        <v>61583</v>
      </c>
      <c r="H270" s="16">
        <v>0</v>
      </c>
      <c r="I270" s="16">
        <f t="shared" si="33"/>
        <v>5542.4699999999993</v>
      </c>
      <c r="J270" s="11">
        <f t="shared" si="34"/>
        <v>5542.4699999999993</v>
      </c>
      <c r="K270" s="38">
        <f t="shared" si="30"/>
        <v>1231.6600000000001</v>
      </c>
      <c r="L270" s="38">
        <f t="shared" si="31"/>
        <v>71436.28</v>
      </c>
    </row>
    <row r="271" spans="1:12" x14ac:dyDescent="0.2">
      <c r="A271" s="12" t="s">
        <v>1051</v>
      </c>
      <c r="B271" s="119" t="s">
        <v>997</v>
      </c>
      <c r="C271" s="12" t="s">
        <v>489</v>
      </c>
      <c r="D271" s="12" t="s">
        <v>488</v>
      </c>
      <c r="E271" s="12" t="s">
        <v>1075</v>
      </c>
      <c r="F271" s="38">
        <f t="shared" si="32"/>
        <v>22402.300000000003</v>
      </c>
      <c r="G271" s="38">
        <v>18985</v>
      </c>
      <c r="H271" s="16">
        <v>0</v>
      </c>
      <c r="I271" s="16">
        <f t="shared" si="33"/>
        <v>1708.6499999999999</v>
      </c>
      <c r="J271" s="11">
        <f t="shared" si="34"/>
        <v>1708.6499999999999</v>
      </c>
      <c r="K271" s="38">
        <f t="shared" si="30"/>
        <v>379.7</v>
      </c>
      <c r="L271" s="38">
        <f t="shared" si="31"/>
        <v>22022.600000000002</v>
      </c>
    </row>
    <row r="272" spans="1:12" x14ac:dyDescent="0.2">
      <c r="A272" s="12" t="s">
        <v>1051</v>
      </c>
      <c r="B272" s="119" t="s">
        <v>997</v>
      </c>
      <c r="C272" s="12" t="s">
        <v>119</v>
      </c>
      <c r="D272" s="14" t="s">
        <v>527</v>
      </c>
      <c r="E272" s="62" t="s">
        <v>1076</v>
      </c>
      <c r="F272" s="38">
        <f t="shared" si="32"/>
        <v>59000</v>
      </c>
      <c r="G272" s="38">
        <v>50000</v>
      </c>
      <c r="H272" s="16">
        <f t="shared" si="29"/>
        <v>9000</v>
      </c>
      <c r="I272" s="16">
        <v>0</v>
      </c>
      <c r="J272" s="11">
        <v>0</v>
      </c>
      <c r="K272" s="38">
        <f t="shared" si="30"/>
        <v>1000</v>
      </c>
      <c r="L272" s="38">
        <f t="shared" si="31"/>
        <v>58000</v>
      </c>
    </row>
    <row r="273" spans="1:12" x14ac:dyDescent="0.2">
      <c r="A273" s="12" t="s">
        <v>1051</v>
      </c>
      <c r="B273" s="119" t="s">
        <v>1078</v>
      </c>
      <c r="C273" s="12" t="s">
        <v>119</v>
      </c>
      <c r="D273" s="14" t="s">
        <v>527</v>
      </c>
      <c r="E273" s="64" t="s">
        <v>1077</v>
      </c>
      <c r="F273" s="38">
        <f t="shared" si="32"/>
        <v>141600</v>
      </c>
      <c r="G273" s="38">
        <v>120000</v>
      </c>
      <c r="H273" s="16">
        <f t="shared" si="29"/>
        <v>21600</v>
      </c>
      <c r="I273" s="16">
        <v>0</v>
      </c>
      <c r="J273" s="11">
        <v>0</v>
      </c>
      <c r="K273" s="38">
        <f t="shared" si="30"/>
        <v>2400</v>
      </c>
      <c r="L273" s="38">
        <f t="shared" si="31"/>
        <v>139200</v>
      </c>
    </row>
    <row r="274" spans="1:12" x14ac:dyDescent="0.2">
      <c r="A274" s="12" t="s">
        <v>1051</v>
      </c>
      <c r="B274" s="119" t="s">
        <v>660</v>
      </c>
      <c r="C274" s="12" t="s">
        <v>12</v>
      </c>
      <c r="D274" s="12" t="s">
        <v>450</v>
      </c>
      <c r="E274" s="38" t="s">
        <v>1079</v>
      </c>
      <c r="F274" s="38">
        <f t="shared" si="32"/>
        <v>5036.24</v>
      </c>
      <c r="G274" s="38">
        <v>4268</v>
      </c>
      <c r="H274" s="16">
        <v>0</v>
      </c>
      <c r="I274" s="16">
        <f t="shared" si="33"/>
        <v>384.12</v>
      </c>
      <c r="J274" s="11">
        <f t="shared" si="34"/>
        <v>384.12</v>
      </c>
      <c r="K274" s="38">
        <f t="shared" si="30"/>
        <v>85.36</v>
      </c>
      <c r="L274" s="38">
        <f t="shared" si="31"/>
        <v>4950.88</v>
      </c>
    </row>
    <row r="275" spans="1:12" x14ac:dyDescent="0.2">
      <c r="A275" s="12" t="s">
        <v>1051</v>
      </c>
      <c r="B275" s="119" t="s">
        <v>933</v>
      </c>
      <c r="C275" s="12" t="s">
        <v>12</v>
      </c>
      <c r="D275" s="14" t="s">
        <v>450</v>
      </c>
      <c r="E275" s="38" t="s">
        <v>1081</v>
      </c>
      <c r="F275" s="38">
        <f t="shared" si="32"/>
        <v>10662.48</v>
      </c>
      <c r="G275" s="38">
        <v>9036</v>
      </c>
      <c r="H275" s="16">
        <v>0</v>
      </c>
      <c r="I275" s="16">
        <f t="shared" si="33"/>
        <v>813.24</v>
      </c>
      <c r="J275" s="11">
        <f t="shared" si="34"/>
        <v>813.24</v>
      </c>
      <c r="K275" s="38">
        <f t="shared" si="30"/>
        <v>180.72</v>
      </c>
      <c r="L275" s="38">
        <f t="shared" si="31"/>
        <v>10481.76</v>
      </c>
    </row>
    <row r="276" spans="1:12" x14ac:dyDescent="0.2">
      <c r="A276" s="12" t="s">
        <v>1092</v>
      </c>
      <c r="B276" s="119" t="s">
        <v>933</v>
      </c>
      <c r="C276" s="12" t="s">
        <v>1090</v>
      </c>
      <c r="D276" s="12" t="s">
        <v>1093</v>
      </c>
      <c r="E276" s="53" t="s">
        <v>1091</v>
      </c>
      <c r="F276" s="38">
        <f t="shared" si="32"/>
        <v>2861.5</v>
      </c>
      <c r="G276" s="38">
        <v>2425</v>
      </c>
      <c r="H276" s="16">
        <f t="shared" si="29"/>
        <v>436.5</v>
      </c>
      <c r="I276" s="16">
        <v>0</v>
      </c>
      <c r="J276" s="11">
        <v>0</v>
      </c>
      <c r="K276" s="38">
        <f t="shared" si="30"/>
        <v>48.5</v>
      </c>
      <c r="L276" s="38">
        <f t="shared" si="31"/>
        <v>2813</v>
      </c>
    </row>
    <row r="277" spans="1:12" x14ac:dyDescent="0.2">
      <c r="A277" s="12" t="s">
        <v>1092</v>
      </c>
      <c r="B277" s="119" t="s">
        <v>520</v>
      </c>
      <c r="C277" s="12" t="s">
        <v>456</v>
      </c>
      <c r="D277" s="12" t="s">
        <v>455</v>
      </c>
      <c r="E277" s="16" t="s">
        <v>1094</v>
      </c>
      <c r="F277" s="38">
        <f t="shared" si="32"/>
        <v>12532.78</v>
      </c>
      <c r="G277" s="38">
        <v>10621</v>
      </c>
      <c r="H277" s="16">
        <f t="shared" ref="H277:H282" si="35">G277*18%</f>
        <v>1911.78</v>
      </c>
      <c r="I277" s="16">
        <v>0</v>
      </c>
      <c r="J277" s="11">
        <v>0</v>
      </c>
      <c r="K277" s="38">
        <f t="shared" ref="K277:K282" si="36">G277*2%</f>
        <v>212.42000000000002</v>
      </c>
      <c r="L277" s="38">
        <f t="shared" ref="L277:L282" si="37">F277-K277</f>
        <v>12320.36</v>
      </c>
    </row>
    <row r="278" spans="1:12" x14ac:dyDescent="0.2">
      <c r="A278" s="300" t="s">
        <v>1092</v>
      </c>
      <c r="B278" s="303" t="s">
        <v>660</v>
      </c>
      <c r="C278" s="300" t="s">
        <v>874</v>
      </c>
      <c r="D278" s="312" t="s">
        <v>873</v>
      </c>
      <c r="E278" s="307" t="s">
        <v>1264</v>
      </c>
      <c r="F278" s="301">
        <f t="shared" si="32"/>
        <v>-18923.66</v>
      </c>
      <c r="G278" s="307">
        <v>-16037</v>
      </c>
      <c r="H278" s="307">
        <f t="shared" si="35"/>
        <v>-2886.66</v>
      </c>
      <c r="I278" s="307">
        <v>0</v>
      </c>
      <c r="J278" s="314">
        <v>0</v>
      </c>
      <c r="K278" s="301">
        <f t="shared" si="36"/>
        <v>-320.74</v>
      </c>
      <c r="L278" s="301">
        <f t="shared" si="37"/>
        <v>-18602.919999999998</v>
      </c>
    </row>
    <row r="279" spans="1:12" x14ac:dyDescent="0.2">
      <c r="A279" s="12" t="s">
        <v>1092</v>
      </c>
      <c r="B279" s="119" t="s">
        <v>660</v>
      </c>
      <c r="C279" s="12" t="s">
        <v>874</v>
      </c>
      <c r="D279" s="14" t="s">
        <v>873</v>
      </c>
      <c r="E279" s="16" t="s">
        <v>1265</v>
      </c>
      <c r="F279" s="38">
        <f t="shared" si="32"/>
        <v>1416</v>
      </c>
      <c r="G279" s="16">
        <v>1200</v>
      </c>
      <c r="H279" s="16">
        <f t="shared" si="35"/>
        <v>216</v>
      </c>
      <c r="I279" s="16">
        <v>0</v>
      </c>
      <c r="J279" s="11">
        <v>0</v>
      </c>
      <c r="K279" s="38">
        <f t="shared" si="36"/>
        <v>24</v>
      </c>
      <c r="L279" s="38">
        <f t="shared" si="37"/>
        <v>1392</v>
      </c>
    </row>
    <row r="280" spans="1:12" x14ac:dyDescent="0.2">
      <c r="A280" s="10" t="s">
        <v>1088</v>
      </c>
      <c r="B280" s="119" t="s">
        <v>1078</v>
      </c>
      <c r="C280" s="12" t="s">
        <v>519</v>
      </c>
      <c r="D280" s="14" t="s">
        <v>518</v>
      </c>
      <c r="E280" s="197" t="s">
        <v>1095</v>
      </c>
      <c r="F280" s="38">
        <f t="shared" si="32"/>
        <v>45135</v>
      </c>
      <c r="G280" s="38">
        <v>38250</v>
      </c>
      <c r="H280" s="16">
        <f t="shared" si="35"/>
        <v>6885</v>
      </c>
      <c r="I280" s="16">
        <v>0</v>
      </c>
      <c r="J280" s="11">
        <v>0</v>
      </c>
      <c r="K280" s="38">
        <f t="shared" si="36"/>
        <v>765</v>
      </c>
      <c r="L280" s="38">
        <f t="shared" si="37"/>
        <v>44370</v>
      </c>
    </row>
    <row r="281" spans="1:12" x14ac:dyDescent="0.2">
      <c r="A281" s="10" t="s">
        <v>1088</v>
      </c>
      <c r="B281" s="119" t="s">
        <v>1078</v>
      </c>
      <c r="C281" s="12" t="s">
        <v>519</v>
      </c>
      <c r="D281" s="14" t="s">
        <v>518</v>
      </c>
      <c r="E281" s="197" t="s">
        <v>1098</v>
      </c>
      <c r="F281" s="38">
        <f t="shared" ref="F281" si="38">SUM(G281:J281)</f>
        <v>141600</v>
      </c>
      <c r="G281" s="38">
        <v>120000</v>
      </c>
      <c r="H281" s="16">
        <f t="shared" si="35"/>
        <v>21600</v>
      </c>
      <c r="I281" s="16">
        <v>0</v>
      </c>
      <c r="J281" s="11">
        <v>0</v>
      </c>
      <c r="K281" s="38">
        <f t="shared" si="36"/>
        <v>2400</v>
      </c>
      <c r="L281" s="38">
        <f t="shared" si="37"/>
        <v>139200</v>
      </c>
    </row>
    <row r="282" spans="1:12" x14ac:dyDescent="0.2">
      <c r="A282" s="10" t="s">
        <v>1088</v>
      </c>
      <c r="B282" s="119" t="s">
        <v>1078</v>
      </c>
      <c r="C282" s="12" t="s">
        <v>519</v>
      </c>
      <c r="D282" s="14" t="s">
        <v>518</v>
      </c>
      <c r="E282" s="197" t="s">
        <v>1099</v>
      </c>
      <c r="F282" s="38">
        <f t="shared" ref="F282:F345" si="39">SUM(G282:J282)</f>
        <v>3009</v>
      </c>
      <c r="G282" s="38">
        <v>2550</v>
      </c>
      <c r="H282" s="16">
        <f t="shared" si="35"/>
        <v>459</v>
      </c>
      <c r="I282" s="16">
        <v>0</v>
      </c>
      <c r="J282" s="11">
        <v>0</v>
      </c>
      <c r="K282" s="38">
        <f t="shared" si="36"/>
        <v>51</v>
      </c>
      <c r="L282" s="38">
        <f t="shared" si="37"/>
        <v>2958</v>
      </c>
    </row>
    <row r="283" spans="1:12" x14ac:dyDescent="0.2">
      <c r="A283" s="12" t="s">
        <v>1051</v>
      </c>
      <c r="B283" s="119" t="s">
        <v>1078</v>
      </c>
      <c r="C283" s="12" t="s">
        <v>119</v>
      </c>
      <c r="D283" s="12" t="s">
        <v>527</v>
      </c>
      <c r="E283" s="62" t="s">
        <v>1105</v>
      </c>
      <c r="F283" s="38">
        <f t="shared" si="39"/>
        <v>59000</v>
      </c>
      <c r="G283" s="38">
        <v>50000</v>
      </c>
      <c r="H283" s="16">
        <f t="shared" ref="H283:H330" si="40">G283*18%</f>
        <v>9000</v>
      </c>
      <c r="I283" s="16">
        <v>0</v>
      </c>
      <c r="J283" s="11">
        <v>0</v>
      </c>
      <c r="K283" s="38">
        <f t="shared" ref="K283:K345" si="41">G283*2%</f>
        <v>1000</v>
      </c>
      <c r="L283" s="38">
        <f t="shared" ref="L283:L345" si="42">F283-K283</f>
        <v>58000</v>
      </c>
    </row>
    <row r="284" spans="1:12" x14ac:dyDescent="0.2">
      <c r="A284" s="10" t="s">
        <v>1088</v>
      </c>
      <c r="B284" s="119" t="s">
        <v>1078</v>
      </c>
      <c r="C284" s="12" t="s">
        <v>119</v>
      </c>
      <c r="D284" s="12" t="s">
        <v>527</v>
      </c>
      <c r="E284" s="62" t="s">
        <v>1106</v>
      </c>
      <c r="F284" s="38">
        <f t="shared" si="39"/>
        <v>82600</v>
      </c>
      <c r="G284" s="38">
        <v>70000</v>
      </c>
      <c r="H284" s="16">
        <f t="shared" si="40"/>
        <v>12600</v>
      </c>
      <c r="I284" s="16">
        <v>0</v>
      </c>
      <c r="J284" s="11">
        <v>0</v>
      </c>
      <c r="K284" s="38">
        <f t="shared" si="41"/>
        <v>1400</v>
      </c>
      <c r="L284" s="38">
        <f t="shared" si="42"/>
        <v>81200</v>
      </c>
    </row>
    <row r="285" spans="1:12" x14ac:dyDescent="0.2">
      <c r="A285" s="10" t="s">
        <v>1088</v>
      </c>
      <c r="B285" s="119" t="s">
        <v>1078</v>
      </c>
      <c r="C285" s="12" t="s">
        <v>1</v>
      </c>
      <c r="D285" s="14" t="s">
        <v>545</v>
      </c>
      <c r="E285" s="12" t="s">
        <v>536</v>
      </c>
      <c r="F285" s="38">
        <f t="shared" si="39"/>
        <v>32927.9</v>
      </c>
      <c r="G285" s="16">
        <v>27905</v>
      </c>
      <c r="H285" s="16">
        <f t="shared" si="40"/>
        <v>5022.8999999999996</v>
      </c>
      <c r="I285" s="16">
        <v>0</v>
      </c>
      <c r="J285" s="11">
        <v>0</v>
      </c>
      <c r="K285" s="38">
        <f t="shared" si="41"/>
        <v>558.1</v>
      </c>
      <c r="L285" s="38">
        <f t="shared" si="42"/>
        <v>32369.800000000003</v>
      </c>
    </row>
    <row r="286" spans="1:12" x14ac:dyDescent="0.2">
      <c r="A286" s="14"/>
      <c r="B286" s="119"/>
      <c r="C286" s="12"/>
      <c r="D286" s="12"/>
      <c r="E286" s="69"/>
      <c r="F286" s="38">
        <f t="shared" si="39"/>
        <v>0</v>
      </c>
      <c r="G286" s="16"/>
      <c r="H286" s="16">
        <f t="shared" si="40"/>
        <v>0</v>
      </c>
      <c r="I286" s="16">
        <f t="shared" ref="I286:I345" si="43">G286*9%</f>
        <v>0</v>
      </c>
      <c r="J286" s="11">
        <f t="shared" ref="J286:J345" si="44">G286*9%</f>
        <v>0</v>
      </c>
      <c r="K286" s="38">
        <f t="shared" si="41"/>
        <v>0</v>
      </c>
      <c r="L286" s="38">
        <f t="shared" si="42"/>
        <v>0</v>
      </c>
    </row>
    <row r="287" spans="1:12" x14ac:dyDescent="0.2">
      <c r="A287" s="14"/>
      <c r="B287" s="119"/>
      <c r="C287" s="12"/>
      <c r="D287" s="12"/>
      <c r="E287" s="69"/>
      <c r="F287" s="38">
        <f t="shared" si="39"/>
        <v>0</v>
      </c>
      <c r="G287" s="16"/>
      <c r="H287" s="16">
        <f t="shared" si="40"/>
        <v>0</v>
      </c>
      <c r="I287" s="16">
        <f t="shared" si="43"/>
        <v>0</v>
      </c>
      <c r="J287" s="11">
        <f t="shared" si="44"/>
        <v>0</v>
      </c>
      <c r="K287" s="38">
        <f t="shared" si="41"/>
        <v>0</v>
      </c>
      <c r="L287" s="38">
        <f t="shared" si="42"/>
        <v>0</v>
      </c>
    </row>
    <row r="288" spans="1:12" x14ac:dyDescent="0.2">
      <c r="A288" s="14"/>
      <c r="B288" s="119"/>
      <c r="C288" s="12"/>
      <c r="D288" s="12"/>
      <c r="E288" s="69"/>
      <c r="F288" s="38">
        <f t="shared" si="39"/>
        <v>0</v>
      </c>
      <c r="G288" s="16"/>
      <c r="H288" s="16">
        <f t="shared" si="40"/>
        <v>0</v>
      </c>
      <c r="I288" s="16">
        <f t="shared" si="43"/>
        <v>0</v>
      </c>
      <c r="J288" s="11">
        <f t="shared" si="44"/>
        <v>0</v>
      </c>
      <c r="K288" s="38">
        <f t="shared" si="41"/>
        <v>0</v>
      </c>
      <c r="L288" s="38">
        <f t="shared" si="42"/>
        <v>0</v>
      </c>
    </row>
    <row r="289" spans="1:12" ht="18.75" x14ac:dyDescent="0.3">
      <c r="A289" s="317">
        <v>43132</v>
      </c>
      <c r="B289" s="318"/>
      <c r="C289" s="318"/>
      <c r="D289" s="318"/>
      <c r="E289" s="318"/>
      <c r="F289" s="318"/>
      <c r="G289" s="318"/>
      <c r="H289" s="318"/>
      <c r="I289" s="318"/>
      <c r="J289" s="318"/>
      <c r="K289" s="318"/>
      <c r="L289" s="319"/>
    </row>
    <row r="290" spans="1:12" x14ac:dyDescent="0.2">
      <c r="A290" s="14" t="s">
        <v>1112</v>
      </c>
      <c r="B290" s="119" t="s">
        <v>790</v>
      </c>
      <c r="C290" s="12" t="s">
        <v>77</v>
      </c>
      <c r="D290" s="14" t="s">
        <v>563</v>
      </c>
      <c r="E290" s="69" t="s">
        <v>1109</v>
      </c>
      <c r="F290" s="38">
        <f t="shared" si="39"/>
        <v>26511.06</v>
      </c>
      <c r="G290" s="38">
        <v>22467</v>
      </c>
      <c r="H290" s="16">
        <f t="shared" si="40"/>
        <v>4044.06</v>
      </c>
      <c r="I290" s="16">
        <v>0</v>
      </c>
      <c r="J290" s="11">
        <v>0</v>
      </c>
      <c r="K290" s="38">
        <f t="shared" si="41"/>
        <v>449.34000000000003</v>
      </c>
      <c r="L290" s="38">
        <f t="shared" si="42"/>
        <v>26061.72</v>
      </c>
    </row>
    <row r="291" spans="1:12" x14ac:dyDescent="0.2">
      <c r="A291" s="14" t="s">
        <v>1112</v>
      </c>
      <c r="B291" s="119" t="s">
        <v>933</v>
      </c>
      <c r="C291" s="12" t="s">
        <v>77</v>
      </c>
      <c r="D291" s="14" t="s">
        <v>563</v>
      </c>
      <c r="E291" s="69" t="s">
        <v>1110</v>
      </c>
      <c r="F291" s="38">
        <f t="shared" si="39"/>
        <v>1012.44</v>
      </c>
      <c r="G291" s="38">
        <v>858</v>
      </c>
      <c r="H291" s="16">
        <f t="shared" si="40"/>
        <v>154.44</v>
      </c>
      <c r="I291" s="16">
        <v>0</v>
      </c>
      <c r="J291" s="11">
        <v>0</v>
      </c>
      <c r="K291" s="38">
        <f t="shared" si="41"/>
        <v>17.16</v>
      </c>
      <c r="L291" s="38">
        <f t="shared" si="42"/>
        <v>995.28000000000009</v>
      </c>
    </row>
    <row r="292" spans="1:12" x14ac:dyDescent="0.2">
      <c r="A292" s="14" t="s">
        <v>1112</v>
      </c>
      <c r="B292" s="119" t="s">
        <v>997</v>
      </c>
      <c r="C292" s="12" t="s">
        <v>77</v>
      </c>
      <c r="D292" s="14" t="s">
        <v>563</v>
      </c>
      <c r="E292" s="69" t="s">
        <v>1111</v>
      </c>
      <c r="F292" s="38">
        <f t="shared" si="39"/>
        <v>2647.92</v>
      </c>
      <c r="G292" s="38">
        <v>2244</v>
      </c>
      <c r="H292" s="16">
        <f t="shared" si="40"/>
        <v>403.91999999999996</v>
      </c>
      <c r="I292" s="16">
        <v>0</v>
      </c>
      <c r="J292" s="11">
        <v>0</v>
      </c>
      <c r="K292" s="38">
        <f t="shared" si="41"/>
        <v>44.88</v>
      </c>
      <c r="L292" s="38">
        <f t="shared" si="42"/>
        <v>2603.04</v>
      </c>
    </row>
    <row r="293" spans="1:12" x14ac:dyDescent="0.2">
      <c r="A293" s="14" t="s">
        <v>1112</v>
      </c>
      <c r="B293" s="119" t="s">
        <v>933</v>
      </c>
      <c r="C293" s="12" t="s">
        <v>6</v>
      </c>
      <c r="D293" s="14" t="s">
        <v>460</v>
      </c>
      <c r="E293" s="53" t="s">
        <v>1113</v>
      </c>
      <c r="F293" s="38">
        <f t="shared" si="39"/>
        <v>29500</v>
      </c>
      <c r="G293" s="38">
        <v>25000</v>
      </c>
      <c r="H293" s="16">
        <f t="shared" si="40"/>
        <v>4500</v>
      </c>
      <c r="I293" s="16">
        <v>0</v>
      </c>
      <c r="J293" s="11">
        <v>0</v>
      </c>
      <c r="K293" s="38">
        <f t="shared" si="41"/>
        <v>500</v>
      </c>
      <c r="L293" s="38">
        <f t="shared" si="42"/>
        <v>29000</v>
      </c>
    </row>
    <row r="294" spans="1:12" x14ac:dyDescent="0.2">
      <c r="A294" s="14" t="s">
        <v>1112</v>
      </c>
      <c r="B294" s="119" t="s">
        <v>594</v>
      </c>
      <c r="C294" s="12" t="s">
        <v>12</v>
      </c>
      <c r="D294" s="14" t="s">
        <v>450</v>
      </c>
      <c r="E294" s="38" t="s">
        <v>1114</v>
      </c>
      <c r="F294" s="38">
        <f t="shared" si="39"/>
        <v>9175.68</v>
      </c>
      <c r="G294" s="38">
        <v>7776</v>
      </c>
      <c r="H294" s="16">
        <v>0</v>
      </c>
      <c r="I294" s="16">
        <f t="shared" si="43"/>
        <v>699.83999999999992</v>
      </c>
      <c r="J294" s="11">
        <f t="shared" si="44"/>
        <v>699.83999999999992</v>
      </c>
      <c r="K294" s="38">
        <f t="shared" si="41"/>
        <v>155.52000000000001</v>
      </c>
      <c r="L294" s="38">
        <f t="shared" si="42"/>
        <v>9020.16</v>
      </c>
    </row>
    <row r="295" spans="1:12" x14ac:dyDescent="0.2">
      <c r="A295" s="205" t="s">
        <v>1118</v>
      </c>
      <c r="B295" s="204" t="s">
        <v>1078</v>
      </c>
      <c r="C295" s="203" t="s">
        <v>825</v>
      </c>
      <c r="D295" s="203" t="s">
        <v>826</v>
      </c>
      <c r="E295" s="207" t="s">
        <v>1116</v>
      </c>
      <c r="F295" s="207">
        <f t="shared" si="39"/>
        <v>16722</v>
      </c>
      <c r="G295" s="209">
        <v>16722</v>
      </c>
      <c r="H295" s="209">
        <v>0</v>
      </c>
      <c r="I295" s="209">
        <v>0</v>
      </c>
      <c r="J295" s="210">
        <v>0</v>
      </c>
      <c r="K295" s="207">
        <v>0</v>
      </c>
      <c r="L295" s="207">
        <f t="shared" si="42"/>
        <v>16722</v>
      </c>
    </row>
    <row r="296" spans="1:12" x14ac:dyDescent="0.2">
      <c r="A296" s="205" t="s">
        <v>1123</v>
      </c>
      <c r="B296" s="204" t="s">
        <v>997</v>
      </c>
      <c r="C296" s="203" t="s">
        <v>1048</v>
      </c>
      <c r="D296" s="203" t="s">
        <v>826</v>
      </c>
      <c r="E296" s="203" t="s">
        <v>1119</v>
      </c>
      <c r="F296" s="207">
        <f t="shared" si="39"/>
        <v>29373</v>
      </c>
      <c r="G296" s="203">
        <v>29373</v>
      </c>
      <c r="H296" s="209">
        <v>0</v>
      </c>
      <c r="I296" s="209">
        <v>0</v>
      </c>
      <c r="J296" s="210">
        <v>0</v>
      </c>
      <c r="K296" s="207">
        <v>0</v>
      </c>
      <c r="L296" s="207">
        <f t="shared" si="42"/>
        <v>29373</v>
      </c>
    </row>
    <row r="297" spans="1:12" x14ac:dyDescent="0.2">
      <c r="A297" s="205" t="s">
        <v>1123</v>
      </c>
      <c r="B297" s="204" t="s">
        <v>997</v>
      </c>
      <c r="C297" s="203" t="s">
        <v>1048</v>
      </c>
      <c r="D297" s="203" t="s">
        <v>826</v>
      </c>
      <c r="E297" s="203" t="s">
        <v>1121</v>
      </c>
      <c r="F297" s="207">
        <f t="shared" si="39"/>
        <v>28685</v>
      </c>
      <c r="G297" s="203">
        <v>28685</v>
      </c>
      <c r="H297" s="209">
        <v>0</v>
      </c>
      <c r="I297" s="209">
        <v>0</v>
      </c>
      <c r="J297" s="210">
        <v>0</v>
      </c>
      <c r="K297" s="207">
        <v>0</v>
      </c>
      <c r="L297" s="207">
        <f t="shared" si="42"/>
        <v>28685</v>
      </c>
    </row>
    <row r="298" spans="1:12" x14ac:dyDescent="0.2">
      <c r="A298" s="205" t="s">
        <v>1133</v>
      </c>
      <c r="B298" s="204" t="s">
        <v>790</v>
      </c>
      <c r="C298" s="203" t="s">
        <v>1132</v>
      </c>
      <c r="D298" s="203" t="s">
        <v>826</v>
      </c>
      <c r="E298" s="205" t="s">
        <v>1131</v>
      </c>
      <c r="F298" s="207">
        <f t="shared" ref="F298" si="45">SUM(G298:J298)</f>
        <v>51776</v>
      </c>
      <c r="G298" s="203">
        <v>51776</v>
      </c>
      <c r="H298" s="209">
        <v>0</v>
      </c>
      <c r="I298" s="209">
        <v>0</v>
      </c>
      <c r="J298" s="210">
        <v>0</v>
      </c>
      <c r="K298" s="207">
        <v>0</v>
      </c>
      <c r="L298" s="207">
        <f t="shared" ref="L298" si="46">F298-K298</f>
        <v>51776</v>
      </c>
    </row>
    <row r="299" spans="1:12" x14ac:dyDescent="0.2">
      <c r="A299" s="14" t="s">
        <v>1118</v>
      </c>
      <c r="B299" s="119" t="s">
        <v>933</v>
      </c>
      <c r="C299" s="12" t="s">
        <v>647</v>
      </c>
      <c r="D299" s="12" t="s">
        <v>646</v>
      </c>
      <c r="E299" s="16" t="s">
        <v>1124</v>
      </c>
      <c r="F299" s="38">
        <f t="shared" si="39"/>
        <v>5304.1</v>
      </c>
      <c r="G299" s="38">
        <v>4495</v>
      </c>
      <c r="H299" s="16">
        <f t="shared" si="40"/>
        <v>809.1</v>
      </c>
      <c r="I299" s="16">
        <v>0</v>
      </c>
      <c r="J299" s="11">
        <v>0</v>
      </c>
      <c r="K299" s="38">
        <f t="shared" si="41"/>
        <v>89.9</v>
      </c>
      <c r="L299" s="38">
        <f t="shared" si="42"/>
        <v>5214.2000000000007</v>
      </c>
    </row>
    <row r="300" spans="1:12" x14ac:dyDescent="0.2">
      <c r="A300" s="14" t="s">
        <v>1118</v>
      </c>
      <c r="B300" s="119" t="s">
        <v>933</v>
      </c>
      <c r="C300" s="12" t="s">
        <v>769</v>
      </c>
      <c r="D300" s="14" t="s">
        <v>771</v>
      </c>
      <c r="E300" s="38" t="s">
        <v>1125</v>
      </c>
      <c r="F300" s="38">
        <f t="shared" si="39"/>
        <v>5238.0200000000004</v>
      </c>
      <c r="G300" s="16">
        <v>4439</v>
      </c>
      <c r="H300" s="16">
        <f t="shared" si="40"/>
        <v>799.02</v>
      </c>
      <c r="I300" s="16">
        <v>0</v>
      </c>
      <c r="J300" s="11">
        <v>0</v>
      </c>
      <c r="K300" s="38">
        <f t="shared" si="41"/>
        <v>88.78</v>
      </c>
      <c r="L300" s="38">
        <f t="shared" si="42"/>
        <v>5149.2400000000007</v>
      </c>
    </row>
    <row r="301" spans="1:12" x14ac:dyDescent="0.2">
      <c r="A301" s="12" t="s">
        <v>1128</v>
      </c>
      <c r="B301" s="119" t="s">
        <v>933</v>
      </c>
      <c r="C301" s="12" t="s">
        <v>462</v>
      </c>
      <c r="D301" s="14" t="s">
        <v>461</v>
      </c>
      <c r="E301" s="53" t="s">
        <v>1126</v>
      </c>
      <c r="F301" s="38">
        <f t="shared" si="39"/>
        <v>13888.6</v>
      </c>
      <c r="G301" s="16">
        <v>11770</v>
      </c>
      <c r="H301" s="16">
        <f t="shared" si="40"/>
        <v>2118.6</v>
      </c>
      <c r="I301" s="16">
        <v>0</v>
      </c>
      <c r="J301" s="11">
        <v>0</v>
      </c>
      <c r="K301" s="38">
        <f t="shared" si="41"/>
        <v>235.4</v>
      </c>
      <c r="L301" s="38">
        <f t="shared" si="42"/>
        <v>13653.2</v>
      </c>
    </row>
    <row r="302" spans="1:12" x14ac:dyDescent="0.2">
      <c r="A302" s="12" t="s">
        <v>1128</v>
      </c>
      <c r="B302" s="119" t="s">
        <v>997</v>
      </c>
      <c r="C302" s="12" t="s">
        <v>462</v>
      </c>
      <c r="D302" s="14" t="s">
        <v>461</v>
      </c>
      <c r="E302" s="53" t="s">
        <v>1127</v>
      </c>
      <c r="F302" s="38">
        <f t="shared" si="39"/>
        <v>79650</v>
      </c>
      <c r="G302" s="16">
        <v>67500</v>
      </c>
      <c r="H302" s="16">
        <f t="shared" si="40"/>
        <v>12150</v>
      </c>
      <c r="I302" s="16">
        <v>0</v>
      </c>
      <c r="J302" s="11">
        <v>0</v>
      </c>
      <c r="K302" s="38">
        <f t="shared" si="41"/>
        <v>1350</v>
      </c>
      <c r="L302" s="38">
        <f t="shared" si="42"/>
        <v>78300</v>
      </c>
    </row>
    <row r="303" spans="1:12" x14ac:dyDescent="0.2">
      <c r="A303" s="39" t="s">
        <v>1128</v>
      </c>
      <c r="B303" s="119" t="s">
        <v>1078</v>
      </c>
      <c r="C303" s="12" t="s">
        <v>3</v>
      </c>
      <c r="D303" s="14" t="s">
        <v>856</v>
      </c>
      <c r="E303" s="70" t="s">
        <v>1129</v>
      </c>
      <c r="F303" s="38">
        <f t="shared" si="39"/>
        <v>98445.040000000008</v>
      </c>
      <c r="G303" s="16">
        <v>83428</v>
      </c>
      <c r="H303" s="16">
        <v>0</v>
      </c>
      <c r="I303" s="16">
        <f t="shared" si="43"/>
        <v>7508.5199999999995</v>
      </c>
      <c r="J303" s="11">
        <f t="shared" si="44"/>
        <v>7508.5199999999995</v>
      </c>
      <c r="K303" s="38">
        <f t="shared" si="41"/>
        <v>1668.56</v>
      </c>
      <c r="L303" s="38">
        <f t="shared" si="42"/>
        <v>96776.48000000001</v>
      </c>
    </row>
    <row r="304" spans="1:12" x14ac:dyDescent="0.2">
      <c r="A304" s="12" t="s">
        <v>1133</v>
      </c>
      <c r="B304" s="119" t="s">
        <v>933</v>
      </c>
      <c r="C304" s="12" t="s">
        <v>135</v>
      </c>
      <c r="D304" s="12" t="s">
        <v>533</v>
      </c>
      <c r="E304" s="38" t="s">
        <v>1134</v>
      </c>
      <c r="F304" s="38">
        <f t="shared" si="39"/>
        <v>5947.2</v>
      </c>
      <c r="G304" s="38">
        <v>5040</v>
      </c>
      <c r="H304" s="16">
        <f t="shared" si="40"/>
        <v>907.19999999999993</v>
      </c>
      <c r="I304" s="16">
        <v>0</v>
      </c>
      <c r="J304" s="11">
        <v>0</v>
      </c>
      <c r="K304" s="38">
        <f t="shared" si="41"/>
        <v>100.8</v>
      </c>
      <c r="L304" s="38">
        <f t="shared" si="42"/>
        <v>5846.4</v>
      </c>
    </row>
    <row r="305" spans="1:12" x14ac:dyDescent="0.2">
      <c r="A305" s="12" t="s">
        <v>1133</v>
      </c>
      <c r="B305" s="119" t="s">
        <v>997</v>
      </c>
      <c r="C305" s="12" t="s">
        <v>135</v>
      </c>
      <c r="D305" s="12" t="s">
        <v>533</v>
      </c>
      <c r="E305" s="38" t="s">
        <v>1135</v>
      </c>
      <c r="F305" s="38">
        <f t="shared" si="39"/>
        <v>92050.62</v>
      </c>
      <c r="G305" s="38">
        <v>78009</v>
      </c>
      <c r="H305" s="16">
        <f t="shared" si="40"/>
        <v>14041.619999999999</v>
      </c>
      <c r="I305" s="16">
        <v>0</v>
      </c>
      <c r="J305" s="11">
        <v>0</v>
      </c>
      <c r="K305" s="38">
        <f t="shared" si="41"/>
        <v>1560.18</v>
      </c>
      <c r="L305" s="38">
        <f t="shared" si="42"/>
        <v>90490.44</v>
      </c>
    </row>
    <row r="306" spans="1:12" x14ac:dyDescent="0.2">
      <c r="A306" s="12" t="s">
        <v>1123</v>
      </c>
      <c r="B306" s="119" t="s">
        <v>1078</v>
      </c>
      <c r="C306" s="12" t="s">
        <v>489</v>
      </c>
      <c r="D306" s="12" t="s">
        <v>488</v>
      </c>
      <c r="E306" s="12" t="s">
        <v>1137</v>
      </c>
      <c r="F306" s="38">
        <f t="shared" si="39"/>
        <v>536363.1</v>
      </c>
      <c r="G306" s="38">
        <v>454545</v>
      </c>
      <c r="H306" s="16">
        <v>0</v>
      </c>
      <c r="I306" s="16">
        <f t="shared" si="43"/>
        <v>40909.049999999996</v>
      </c>
      <c r="J306" s="11">
        <f t="shared" si="44"/>
        <v>40909.049999999996</v>
      </c>
      <c r="K306" s="38">
        <f t="shared" si="41"/>
        <v>9090.9</v>
      </c>
      <c r="L306" s="38">
        <f t="shared" si="42"/>
        <v>527272.19999999995</v>
      </c>
    </row>
    <row r="307" spans="1:12" x14ac:dyDescent="0.2">
      <c r="A307" s="12" t="s">
        <v>1123</v>
      </c>
      <c r="B307" s="119" t="s">
        <v>933</v>
      </c>
      <c r="C307" s="12" t="s">
        <v>489</v>
      </c>
      <c r="D307" s="12" t="s">
        <v>488</v>
      </c>
      <c r="E307" s="12" t="s">
        <v>1139</v>
      </c>
      <c r="F307" s="38">
        <f t="shared" si="39"/>
        <v>584.09999999999991</v>
      </c>
      <c r="G307" s="38">
        <v>495</v>
      </c>
      <c r="H307" s="16">
        <v>0</v>
      </c>
      <c r="I307" s="16">
        <f t="shared" si="43"/>
        <v>44.55</v>
      </c>
      <c r="J307" s="11">
        <f t="shared" si="44"/>
        <v>44.55</v>
      </c>
      <c r="K307" s="38">
        <f t="shared" si="41"/>
        <v>9.9</v>
      </c>
      <c r="L307" s="38">
        <f t="shared" si="42"/>
        <v>574.19999999999993</v>
      </c>
    </row>
    <row r="308" spans="1:12" x14ac:dyDescent="0.2">
      <c r="A308" s="12" t="s">
        <v>1123</v>
      </c>
      <c r="B308" s="119" t="s">
        <v>997</v>
      </c>
      <c r="C308" s="12" t="s">
        <v>489</v>
      </c>
      <c r="D308" s="12" t="s">
        <v>488</v>
      </c>
      <c r="E308" s="12" t="s">
        <v>1141</v>
      </c>
      <c r="F308" s="38">
        <f t="shared" si="39"/>
        <v>1534</v>
      </c>
      <c r="G308" s="38">
        <v>1300</v>
      </c>
      <c r="H308" s="16">
        <v>0</v>
      </c>
      <c r="I308" s="16">
        <f t="shared" si="43"/>
        <v>117</v>
      </c>
      <c r="J308" s="11">
        <f t="shared" si="44"/>
        <v>117</v>
      </c>
      <c r="K308" s="38">
        <f t="shared" si="41"/>
        <v>26</v>
      </c>
      <c r="L308" s="38">
        <f t="shared" si="42"/>
        <v>1508</v>
      </c>
    </row>
    <row r="309" spans="1:12" x14ac:dyDescent="0.2">
      <c r="A309" s="12" t="s">
        <v>1123</v>
      </c>
      <c r="B309" s="119" t="s">
        <v>1078</v>
      </c>
      <c r="C309" s="12" t="s">
        <v>489</v>
      </c>
      <c r="D309" s="12" t="s">
        <v>488</v>
      </c>
      <c r="E309" s="12" t="s">
        <v>1143</v>
      </c>
      <c r="F309" s="38">
        <f t="shared" si="39"/>
        <v>64345.399999999994</v>
      </c>
      <c r="G309" s="38">
        <v>54530</v>
      </c>
      <c r="H309" s="16">
        <v>0</v>
      </c>
      <c r="I309" s="16">
        <f t="shared" si="43"/>
        <v>4907.7</v>
      </c>
      <c r="J309" s="11">
        <f t="shared" si="44"/>
        <v>4907.7</v>
      </c>
      <c r="K309" s="38">
        <f t="shared" si="41"/>
        <v>1090.5999999999999</v>
      </c>
      <c r="L309" s="38">
        <f t="shared" si="42"/>
        <v>63254.799999999996</v>
      </c>
    </row>
    <row r="310" spans="1:12" x14ac:dyDescent="0.2">
      <c r="A310" s="12" t="s">
        <v>1149</v>
      </c>
      <c r="B310" s="119" t="s">
        <v>660</v>
      </c>
      <c r="C310" s="12" t="s">
        <v>71</v>
      </c>
      <c r="D310" s="12" t="s">
        <v>451</v>
      </c>
      <c r="E310" s="69" t="s">
        <v>1146</v>
      </c>
      <c r="F310" s="38">
        <f t="shared" si="39"/>
        <v>12466.7</v>
      </c>
      <c r="G310" s="16">
        <v>10565</v>
      </c>
      <c r="H310" s="16">
        <f t="shared" si="40"/>
        <v>1901.6999999999998</v>
      </c>
      <c r="I310" s="16">
        <v>0</v>
      </c>
      <c r="J310" s="11">
        <v>0</v>
      </c>
      <c r="K310" s="38">
        <f t="shared" si="41"/>
        <v>211.3</v>
      </c>
      <c r="L310" s="38">
        <f t="shared" si="42"/>
        <v>12255.400000000001</v>
      </c>
    </row>
    <row r="311" spans="1:12" x14ac:dyDescent="0.2">
      <c r="A311" s="12" t="s">
        <v>1149</v>
      </c>
      <c r="B311" s="119" t="s">
        <v>997</v>
      </c>
      <c r="C311" s="12" t="s">
        <v>61</v>
      </c>
      <c r="D311" s="12" t="s">
        <v>860</v>
      </c>
      <c r="E311" s="53" t="s">
        <v>1150</v>
      </c>
      <c r="F311" s="38">
        <f t="shared" si="39"/>
        <v>6252.82</v>
      </c>
      <c r="G311" s="38">
        <v>5299</v>
      </c>
      <c r="H311" s="16">
        <f t="shared" si="40"/>
        <v>953.81999999999994</v>
      </c>
      <c r="I311" s="16">
        <v>0</v>
      </c>
      <c r="J311" s="11">
        <v>0</v>
      </c>
      <c r="K311" s="38">
        <f t="shared" si="41"/>
        <v>105.98</v>
      </c>
      <c r="L311" s="38">
        <f t="shared" si="42"/>
        <v>6146.84</v>
      </c>
    </row>
    <row r="312" spans="1:12" x14ac:dyDescent="0.2">
      <c r="A312" s="12" t="s">
        <v>1153</v>
      </c>
      <c r="B312" s="119" t="s">
        <v>1078</v>
      </c>
      <c r="C312" s="12" t="s">
        <v>608</v>
      </c>
      <c r="D312" s="12" t="s">
        <v>607</v>
      </c>
      <c r="E312" s="12" t="s">
        <v>1151</v>
      </c>
      <c r="F312" s="38">
        <f t="shared" si="39"/>
        <v>114149.66</v>
      </c>
      <c r="G312" s="38">
        <v>96737</v>
      </c>
      <c r="H312" s="16">
        <v>0</v>
      </c>
      <c r="I312" s="16">
        <f t="shared" si="43"/>
        <v>8706.33</v>
      </c>
      <c r="J312" s="11">
        <f t="shared" si="44"/>
        <v>8706.33</v>
      </c>
      <c r="K312" s="38">
        <f t="shared" si="41"/>
        <v>1934.74</v>
      </c>
      <c r="L312" s="38">
        <f t="shared" si="42"/>
        <v>112214.92</v>
      </c>
    </row>
    <row r="313" spans="1:12" x14ac:dyDescent="0.2">
      <c r="A313" s="12" t="s">
        <v>1153</v>
      </c>
      <c r="B313" s="119" t="s">
        <v>1078</v>
      </c>
      <c r="C313" s="12" t="s">
        <v>608</v>
      </c>
      <c r="D313" s="12" t="s">
        <v>607</v>
      </c>
      <c r="E313" s="12" t="s">
        <v>1154</v>
      </c>
      <c r="F313" s="38">
        <f t="shared" si="39"/>
        <v>33003.42</v>
      </c>
      <c r="G313" s="38">
        <v>27969</v>
      </c>
      <c r="H313" s="16">
        <v>0</v>
      </c>
      <c r="I313" s="16">
        <f t="shared" si="43"/>
        <v>2517.21</v>
      </c>
      <c r="J313" s="11">
        <f t="shared" si="44"/>
        <v>2517.21</v>
      </c>
      <c r="K313" s="38">
        <f t="shared" si="41"/>
        <v>559.38</v>
      </c>
      <c r="L313" s="38">
        <f t="shared" si="42"/>
        <v>32444.039999999997</v>
      </c>
    </row>
    <row r="314" spans="1:12" x14ac:dyDescent="0.2">
      <c r="A314" s="12" t="s">
        <v>1153</v>
      </c>
      <c r="B314" s="119" t="s">
        <v>1078</v>
      </c>
      <c r="C314" s="12" t="s">
        <v>489</v>
      </c>
      <c r="D314" s="14" t="s">
        <v>488</v>
      </c>
      <c r="E314" s="12" t="s">
        <v>1156</v>
      </c>
      <c r="F314" s="38">
        <f t="shared" si="39"/>
        <v>46784.639999999999</v>
      </c>
      <c r="G314" s="38">
        <v>39648</v>
      </c>
      <c r="H314" s="16">
        <v>0</v>
      </c>
      <c r="I314" s="16">
        <f t="shared" si="43"/>
        <v>3568.3199999999997</v>
      </c>
      <c r="J314" s="11">
        <f t="shared" si="44"/>
        <v>3568.3199999999997</v>
      </c>
      <c r="K314" s="38">
        <f t="shared" si="41"/>
        <v>792.96</v>
      </c>
      <c r="L314" s="38">
        <f t="shared" si="42"/>
        <v>45991.68</v>
      </c>
    </row>
    <row r="315" spans="1:12" x14ac:dyDescent="0.2">
      <c r="A315" s="12" t="s">
        <v>1153</v>
      </c>
      <c r="B315" s="119" t="s">
        <v>1078</v>
      </c>
      <c r="C315" s="12" t="s">
        <v>489</v>
      </c>
      <c r="D315" s="14" t="s">
        <v>488</v>
      </c>
      <c r="E315" s="12" t="s">
        <v>1158</v>
      </c>
      <c r="F315" s="38">
        <f t="shared" si="39"/>
        <v>496.78</v>
      </c>
      <c r="G315" s="38">
        <v>421</v>
      </c>
      <c r="H315" s="16">
        <v>0</v>
      </c>
      <c r="I315" s="16">
        <f t="shared" si="43"/>
        <v>37.89</v>
      </c>
      <c r="J315" s="11">
        <f t="shared" si="44"/>
        <v>37.89</v>
      </c>
      <c r="K315" s="38">
        <f t="shared" si="41"/>
        <v>8.42</v>
      </c>
      <c r="L315" s="38">
        <f t="shared" si="42"/>
        <v>488.35999999999996</v>
      </c>
    </row>
    <row r="316" spans="1:12" x14ac:dyDescent="0.2">
      <c r="A316" s="12" t="s">
        <v>1153</v>
      </c>
      <c r="B316" s="119" t="s">
        <v>1078</v>
      </c>
      <c r="C316" s="12" t="s">
        <v>489</v>
      </c>
      <c r="D316" s="14" t="s">
        <v>488</v>
      </c>
      <c r="E316" s="12" t="s">
        <v>1160</v>
      </c>
      <c r="F316" s="38">
        <f t="shared" si="39"/>
        <v>11812.98</v>
      </c>
      <c r="G316" s="38">
        <v>10011</v>
      </c>
      <c r="H316" s="16">
        <v>0</v>
      </c>
      <c r="I316" s="16">
        <f t="shared" si="43"/>
        <v>900.99</v>
      </c>
      <c r="J316" s="11">
        <f t="shared" si="44"/>
        <v>900.99</v>
      </c>
      <c r="K316" s="38">
        <f t="shared" si="41"/>
        <v>200.22</v>
      </c>
      <c r="L316" s="38">
        <f t="shared" si="42"/>
        <v>11612.76</v>
      </c>
    </row>
    <row r="317" spans="1:12" x14ac:dyDescent="0.2">
      <c r="A317" s="12" t="s">
        <v>1153</v>
      </c>
      <c r="B317" s="119" t="s">
        <v>1166</v>
      </c>
      <c r="C317" s="12" t="s">
        <v>489</v>
      </c>
      <c r="D317" s="14" t="s">
        <v>488</v>
      </c>
      <c r="E317" s="12" t="s">
        <v>1162</v>
      </c>
      <c r="F317" s="38">
        <f t="shared" si="39"/>
        <v>2880.38</v>
      </c>
      <c r="G317" s="38">
        <v>2441</v>
      </c>
      <c r="H317" s="16">
        <v>0</v>
      </c>
      <c r="I317" s="16">
        <f t="shared" si="43"/>
        <v>219.69</v>
      </c>
      <c r="J317" s="11">
        <f t="shared" si="44"/>
        <v>219.69</v>
      </c>
      <c r="K317" s="38">
        <f t="shared" si="41"/>
        <v>48.82</v>
      </c>
      <c r="L317" s="38">
        <f t="shared" si="42"/>
        <v>2831.56</v>
      </c>
    </row>
    <row r="318" spans="1:12" x14ac:dyDescent="0.2">
      <c r="A318" s="12" t="s">
        <v>1153</v>
      </c>
      <c r="B318" s="119" t="s">
        <v>1166</v>
      </c>
      <c r="C318" s="12" t="s">
        <v>489</v>
      </c>
      <c r="D318" s="14" t="s">
        <v>488</v>
      </c>
      <c r="E318" s="12" t="s">
        <v>1164</v>
      </c>
      <c r="F318" s="38">
        <f t="shared" si="39"/>
        <v>39367.160000000003</v>
      </c>
      <c r="G318" s="38">
        <v>33362</v>
      </c>
      <c r="H318" s="16">
        <v>0</v>
      </c>
      <c r="I318" s="16">
        <f t="shared" si="43"/>
        <v>3002.58</v>
      </c>
      <c r="J318" s="11">
        <f t="shared" si="44"/>
        <v>3002.58</v>
      </c>
      <c r="K318" s="38">
        <f t="shared" si="41"/>
        <v>667.24</v>
      </c>
      <c r="L318" s="38">
        <f t="shared" si="42"/>
        <v>38699.920000000006</v>
      </c>
    </row>
    <row r="319" spans="1:12" x14ac:dyDescent="0.2">
      <c r="A319" s="12" t="s">
        <v>1174</v>
      </c>
      <c r="B319" s="119" t="s">
        <v>1166</v>
      </c>
      <c r="C319" s="12" t="s">
        <v>519</v>
      </c>
      <c r="D319" s="12" t="s">
        <v>518</v>
      </c>
      <c r="E319" s="197" t="s">
        <v>1182</v>
      </c>
      <c r="F319" s="38">
        <f t="shared" si="39"/>
        <v>100300</v>
      </c>
      <c r="G319" s="38">
        <v>85000</v>
      </c>
      <c r="H319" s="16">
        <f t="shared" si="40"/>
        <v>15300</v>
      </c>
      <c r="I319" s="16">
        <v>0</v>
      </c>
      <c r="J319" s="11">
        <v>0</v>
      </c>
      <c r="K319" s="38">
        <f t="shared" si="41"/>
        <v>1700</v>
      </c>
      <c r="L319" s="38">
        <f t="shared" si="42"/>
        <v>98600</v>
      </c>
    </row>
    <row r="320" spans="1:12" x14ac:dyDescent="0.2">
      <c r="A320" s="12" t="s">
        <v>1174</v>
      </c>
      <c r="B320" s="119" t="s">
        <v>1166</v>
      </c>
      <c r="C320" s="12" t="s">
        <v>519</v>
      </c>
      <c r="D320" s="12" t="s">
        <v>518</v>
      </c>
      <c r="E320" s="197" t="s">
        <v>1183</v>
      </c>
      <c r="F320" s="38">
        <f t="shared" si="39"/>
        <v>17700</v>
      </c>
      <c r="G320" s="38">
        <v>15000</v>
      </c>
      <c r="H320" s="16">
        <f t="shared" si="40"/>
        <v>2700</v>
      </c>
      <c r="I320" s="16">
        <v>0</v>
      </c>
      <c r="J320" s="11">
        <v>0</v>
      </c>
      <c r="K320" s="38">
        <f t="shared" si="41"/>
        <v>300</v>
      </c>
      <c r="L320" s="38">
        <f t="shared" si="42"/>
        <v>17400</v>
      </c>
    </row>
    <row r="321" spans="1:12" x14ac:dyDescent="0.2">
      <c r="A321" s="12" t="s">
        <v>1174</v>
      </c>
      <c r="B321" s="119" t="s">
        <v>1166</v>
      </c>
      <c r="C321" s="12" t="s">
        <v>519</v>
      </c>
      <c r="D321" s="12" t="s">
        <v>518</v>
      </c>
      <c r="E321" s="197" t="s">
        <v>1184</v>
      </c>
      <c r="F321" s="38">
        <f t="shared" si="39"/>
        <v>49289.78</v>
      </c>
      <c r="G321" s="38">
        <v>41771</v>
      </c>
      <c r="H321" s="16">
        <f t="shared" si="40"/>
        <v>7518.78</v>
      </c>
      <c r="I321" s="16">
        <v>0</v>
      </c>
      <c r="J321" s="11">
        <v>0</v>
      </c>
      <c r="K321" s="38">
        <f t="shared" si="41"/>
        <v>835.42000000000007</v>
      </c>
      <c r="L321" s="38">
        <f t="shared" si="42"/>
        <v>48454.36</v>
      </c>
    </row>
    <row r="322" spans="1:12" x14ac:dyDescent="0.2">
      <c r="A322" s="12" t="s">
        <v>1174</v>
      </c>
      <c r="B322" s="119" t="s">
        <v>1166</v>
      </c>
      <c r="C322" s="12" t="s">
        <v>519</v>
      </c>
      <c r="D322" s="12" t="s">
        <v>518</v>
      </c>
      <c r="E322" s="197" t="s">
        <v>1185</v>
      </c>
      <c r="F322" s="38">
        <f t="shared" si="39"/>
        <v>40120</v>
      </c>
      <c r="G322" s="38">
        <v>34000</v>
      </c>
      <c r="H322" s="16">
        <f t="shared" si="40"/>
        <v>6120</v>
      </c>
      <c r="I322" s="16">
        <v>0</v>
      </c>
      <c r="J322" s="11">
        <v>0</v>
      </c>
      <c r="K322" s="38">
        <f t="shared" si="41"/>
        <v>680</v>
      </c>
      <c r="L322" s="38">
        <f t="shared" si="42"/>
        <v>39440</v>
      </c>
    </row>
    <row r="323" spans="1:12" x14ac:dyDescent="0.2">
      <c r="A323" s="12" t="s">
        <v>1174</v>
      </c>
      <c r="B323" s="119" t="s">
        <v>1166</v>
      </c>
      <c r="C323" s="12" t="s">
        <v>1</v>
      </c>
      <c r="D323" s="12" t="s">
        <v>545</v>
      </c>
      <c r="E323" s="12" t="s">
        <v>537</v>
      </c>
      <c r="F323" s="38">
        <f t="shared" si="39"/>
        <v>61360</v>
      </c>
      <c r="G323" s="16">
        <v>52000</v>
      </c>
      <c r="H323" s="16">
        <f t="shared" si="40"/>
        <v>9360</v>
      </c>
      <c r="I323" s="16">
        <v>0</v>
      </c>
      <c r="J323" s="11">
        <v>0</v>
      </c>
      <c r="K323" s="38">
        <f t="shared" si="41"/>
        <v>1040</v>
      </c>
      <c r="L323" s="38">
        <f t="shared" si="42"/>
        <v>60320</v>
      </c>
    </row>
    <row r="324" spans="1:12" x14ac:dyDescent="0.2">
      <c r="A324" s="12" t="s">
        <v>1174</v>
      </c>
      <c r="B324" s="119" t="s">
        <v>1166</v>
      </c>
      <c r="C324" s="12" t="s">
        <v>1</v>
      </c>
      <c r="D324" s="12" t="s">
        <v>545</v>
      </c>
      <c r="E324" s="12" t="s">
        <v>538</v>
      </c>
      <c r="F324" s="38">
        <f t="shared" si="39"/>
        <v>114902.5</v>
      </c>
      <c r="G324" s="16">
        <v>97375</v>
      </c>
      <c r="H324" s="16">
        <f t="shared" si="40"/>
        <v>17527.5</v>
      </c>
      <c r="I324" s="16">
        <v>0</v>
      </c>
      <c r="J324" s="11">
        <v>0</v>
      </c>
      <c r="K324" s="38">
        <f t="shared" si="41"/>
        <v>1947.5</v>
      </c>
      <c r="L324" s="38">
        <f t="shared" si="42"/>
        <v>112955</v>
      </c>
    </row>
    <row r="325" spans="1:12" x14ac:dyDescent="0.2">
      <c r="A325" s="12"/>
      <c r="B325" s="119"/>
      <c r="C325" s="12"/>
      <c r="D325" s="12"/>
      <c r="E325" s="12"/>
      <c r="F325" s="38">
        <f t="shared" si="39"/>
        <v>0</v>
      </c>
      <c r="G325" s="38"/>
      <c r="H325" s="16">
        <f t="shared" si="40"/>
        <v>0</v>
      </c>
      <c r="I325" s="16">
        <f t="shared" si="43"/>
        <v>0</v>
      </c>
      <c r="J325" s="11">
        <f t="shared" si="44"/>
        <v>0</v>
      </c>
      <c r="K325" s="38">
        <f t="shared" si="41"/>
        <v>0</v>
      </c>
      <c r="L325" s="38">
        <f t="shared" si="42"/>
        <v>0</v>
      </c>
    </row>
    <row r="326" spans="1:12" ht="18.75" x14ac:dyDescent="0.3">
      <c r="A326" s="317">
        <v>43160</v>
      </c>
      <c r="B326" s="318"/>
      <c r="C326" s="318"/>
      <c r="D326" s="318"/>
      <c r="E326" s="318"/>
      <c r="F326" s="318"/>
      <c r="G326" s="318"/>
      <c r="H326" s="318"/>
      <c r="I326" s="318"/>
      <c r="J326" s="318"/>
      <c r="K326" s="318"/>
      <c r="L326" s="319"/>
    </row>
    <row r="327" spans="1:12" x14ac:dyDescent="0.2">
      <c r="A327" s="12" t="s">
        <v>1176</v>
      </c>
      <c r="B327" s="119" t="s">
        <v>997</v>
      </c>
      <c r="C327" s="12" t="s">
        <v>647</v>
      </c>
      <c r="D327" s="12" t="s">
        <v>646</v>
      </c>
      <c r="E327" s="16" t="s">
        <v>1175</v>
      </c>
      <c r="F327" s="38">
        <f t="shared" si="39"/>
        <v>4177.2</v>
      </c>
      <c r="G327" s="38">
        <v>3540</v>
      </c>
      <c r="H327" s="16">
        <f t="shared" si="40"/>
        <v>637.19999999999993</v>
      </c>
      <c r="I327" s="16">
        <v>0</v>
      </c>
      <c r="J327" s="11">
        <v>0</v>
      </c>
      <c r="K327" s="38">
        <f t="shared" si="41"/>
        <v>70.8</v>
      </c>
      <c r="L327" s="38">
        <f t="shared" si="42"/>
        <v>4106.3999999999996</v>
      </c>
    </row>
    <row r="328" spans="1:12" x14ac:dyDescent="0.2">
      <c r="A328" s="12" t="s">
        <v>1176</v>
      </c>
      <c r="B328" s="119" t="s">
        <v>1078</v>
      </c>
      <c r="C328" s="12" t="s">
        <v>591</v>
      </c>
      <c r="D328" s="12" t="s">
        <v>593</v>
      </c>
      <c r="E328" s="53" t="s">
        <v>1177</v>
      </c>
      <c r="F328" s="38">
        <f t="shared" si="39"/>
        <v>99686.399999999994</v>
      </c>
      <c r="G328" s="38">
        <v>84480</v>
      </c>
      <c r="H328" s="16">
        <f t="shared" si="40"/>
        <v>15206.4</v>
      </c>
      <c r="I328" s="16">
        <v>0</v>
      </c>
      <c r="J328" s="11">
        <v>0</v>
      </c>
      <c r="K328" s="38">
        <f t="shared" si="41"/>
        <v>1689.6000000000001</v>
      </c>
      <c r="L328" s="38">
        <f t="shared" si="42"/>
        <v>97996.799999999988</v>
      </c>
    </row>
    <row r="329" spans="1:12" x14ac:dyDescent="0.2">
      <c r="A329" s="12" t="s">
        <v>1176</v>
      </c>
      <c r="B329" s="119" t="s">
        <v>933</v>
      </c>
      <c r="C329" s="12" t="s">
        <v>14</v>
      </c>
      <c r="D329" s="12" t="s">
        <v>1181</v>
      </c>
      <c r="E329" s="38" t="s">
        <v>1179</v>
      </c>
      <c r="F329" s="38">
        <f t="shared" si="39"/>
        <v>16614.400000000001</v>
      </c>
      <c r="G329" s="38">
        <v>14080</v>
      </c>
      <c r="H329" s="16">
        <f t="shared" si="40"/>
        <v>2534.4</v>
      </c>
      <c r="I329" s="16">
        <v>0</v>
      </c>
      <c r="J329" s="11">
        <v>0</v>
      </c>
      <c r="K329" s="38">
        <f t="shared" si="41"/>
        <v>281.60000000000002</v>
      </c>
      <c r="L329" s="38">
        <f t="shared" si="42"/>
        <v>16332.800000000001</v>
      </c>
    </row>
    <row r="330" spans="1:12" x14ac:dyDescent="0.2">
      <c r="A330" s="12" t="s">
        <v>1176</v>
      </c>
      <c r="B330" s="119" t="s">
        <v>1166</v>
      </c>
      <c r="C330" s="12" t="s">
        <v>14</v>
      </c>
      <c r="D330" s="12" t="s">
        <v>1181</v>
      </c>
      <c r="E330" s="38" t="s">
        <v>1180</v>
      </c>
      <c r="F330" s="38">
        <f t="shared" si="39"/>
        <v>30160.799999999999</v>
      </c>
      <c r="G330" s="38">
        <v>25560</v>
      </c>
      <c r="H330" s="16">
        <f t="shared" si="40"/>
        <v>4600.8</v>
      </c>
      <c r="I330" s="16">
        <v>0</v>
      </c>
      <c r="J330" s="11">
        <v>0</v>
      </c>
      <c r="K330" s="38">
        <f t="shared" si="41"/>
        <v>511.2</v>
      </c>
      <c r="L330" s="38">
        <f t="shared" si="42"/>
        <v>29649.599999999999</v>
      </c>
    </row>
    <row r="331" spans="1:12" x14ac:dyDescent="0.2">
      <c r="A331" s="12" t="s">
        <v>1202</v>
      </c>
      <c r="B331" s="119" t="s">
        <v>1166</v>
      </c>
      <c r="C331" s="12" t="s">
        <v>3</v>
      </c>
      <c r="D331" s="12" t="s">
        <v>856</v>
      </c>
      <c r="E331" s="70" t="s">
        <v>1199</v>
      </c>
      <c r="F331" s="38">
        <f t="shared" ref="F331:F344" si="47">SUM(G331:J331)</f>
        <v>59575.839999999997</v>
      </c>
      <c r="G331" s="38">
        <v>50488</v>
      </c>
      <c r="H331" s="16">
        <v>0</v>
      </c>
      <c r="I331" s="16">
        <f t="shared" ref="I331" si="48">G331*9%</f>
        <v>4543.92</v>
      </c>
      <c r="J331" s="11">
        <f t="shared" ref="J331" si="49">G331*9%</f>
        <v>4543.92</v>
      </c>
      <c r="K331" s="38">
        <f t="shared" ref="K331:K344" si="50">G331*2%</f>
        <v>1009.76</v>
      </c>
      <c r="L331" s="38">
        <f t="shared" ref="L331:L344" si="51">F331-K331</f>
        <v>58566.079999999994</v>
      </c>
    </row>
    <row r="332" spans="1:12" x14ac:dyDescent="0.2">
      <c r="A332" s="12" t="s">
        <v>1208</v>
      </c>
      <c r="B332" s="119" t="s">
        <v>1166</v>
      </c>
      <c r="C332" s="12" t="s">
        <v>1</v>
      </c>
      <c r="D332" s="12" t="s">
        <v>545</v>
      </c>
      <c r="E332" s="12" t="s">
        <v>539</v>
      </c>
      <c r="F332" s="38">
        <f t="shared" si="47"/>
        <v>46020</v>
      </c>
      <c r="G332" s="38">
        <v>39000</v>
      </c>
      <c r="H332" s="16">
        <f t="shared" ref="H332:H344" si="52">G332*18%</f>
        <v>7020</v>
      </c>
      <c r="I332" s="16">
        <v>0</v>
      </c>
      <c r="J332" s="11">
        <v>0</v>
      </c>
      <c r="K332" s="38">
        <f t="shared" si="50"/>
        <v>780</v>
      </c>
      <c r="L332" s="38">
        <f t="shared" si="51"/>
        <v>45240</v>
      </c>
    </row>
    <row r="333" spans="1:12" x14ac:dyDescent="0.2">
      <c r="A333" s="12" t="s">
        <v>1208</v>
      </c>
      <c r="B333" s="119" t="s">
        <v>1166</v>
      </c>
      <c r="C333" s="12" t="s">
        <v>119</v>
      </c>
      <c r="D333" s="12" t="s">
        <v>527</v>
      </c>
      <c r="E333" s="62" t="s">
        <v>1209</v>
      </c>
      <c r="F333" s="38">
        <f t="shared" si="47"/>
        <v>5900</v>
      </c>
      <c r="G333" s="38">
        <v>5000</v>
      </c>
      <c r="H333" s="16">
        <f t="shared" si="52"/>
        <v>900</v>
      </c>
      <c r="I333" s="16">
        <v>0</v>
      </c>
      <c r="J333" s="11">
        <v>0</v>
      </c>
      <c r="K333" s="38">
        <f t="shared" si="50"/>
        <v>100</v>
      </c>
      <c r="L333" s="38">
        <f t="shared" si="51"/>
        <v>5800</v>
      </c>
    </row>
    <row r="334" spans="1:12" x14ac:dyDescent="0.2">
      <c r="A334" s="12" t="s">
        <v>1208</v>
      </c>
      <c r="B334" s="119" t="s">
        <v>1166</v>
      </c>
      <c r="C334" s="12" t="s">
        <v>119</v>
      </c>
      <c r="D334" s="12" t="s">
        <v>527</v>
      </c>
      <c r="E334" s="62" t="s">
        <v>1211</v>
      </c>
      <c r="F334" s="38">
        <f t="shared" si="47"/>
        <v>23600</v>
      </c>
      <c r="G334" s="38">
        <v>20000</v>
      </c>
      <c r="H334" s="16">
        <f t="shared" si="52"/>
        <v>3600</v>
      </c>
      <c r="I334" s="16">
        <v>0</v>
      </c>
      <c r="J334" s="11">
        <v>0</v>
      </c>
      <c r="K334" s="38">
        <f t="shared" si="50"/>
        <v>400</v>
      </c>
      <c r="L334" s="38">
        <f t="shared" si="51"/>
        <v>23200</v>
      </c>
    </row>
    <row r="335" spans="1:12" x14ac:dyDescent="0.2">
      <c r="A335" s="12" t="s">
        <v>1213</v>
      </c>
      <c r="B335" s="119" t="s">
        <v>997</v>
      </c>
      <c r="C335" s="12" t="s">
        <v>6</v>
      </c>
      <c r="D335" s="12" t="s">
        <v>460</v>
      </c>
      <c r="E335" s="62" t="s">
        <v>1212</v>
      </c>
      <c r="F335" s="38">
        <f t="shared" si="47"/>
        <v>450782.42</v>
      </c>
      <c r="G335" s="38">
        <v>382019</v>
      </c>
      <c r="H335" s="16">
        <f t="shared" si="52"/>
        <v>68763.42</v>
      </c>
      <c r="I335" s="16">
        <v>0</v>
      </c>
      <c r="J335" s="11">
        <v>0</v>
      </c>
      <c r="K335" s="38">
        <f t="shared" si="50"/>
        <v>7640.38</v>
      </c>
      <c r="L335" s="38">
        <f t="shared" si="51"/>
        <v>443142.04</v>
      </c>
    </row>
    <row r="336" spans="1:12" x14ac:dyDescent="0.2">
      <c r="A336" s="12" t="s">
        <v>1215</v>
      </c>
      <c r="B336" s="119" t="s">
        <v>1078</v>
      </c>
      <c r="C336" s="12" t="s">
        <v>462</v>
      </c>
      <c r="D336" s="12" t="s">
        <v>461</v>
      </c>
      <c r="E336" s="53" t="s">
        <v>1214</v>
      </c>
      <c r="F336" s="38">
        <f t="shared" si="47"/>
        <v>58705</v>
      </c>
      <c r="G336" s="38">
        <v>49750</v>
      </c>
      <c r="H336" s="16">
        <f t="shared" si="52"/>
        <v>8955</v>
      </c>
      <c r="I336" s="16">
        <v>0</v>
      </c>
      <c r="J336" s="11">
        <v>0</v>
      </c>
      <c r="K336" s="38">
        <f t="shared" si="50"/>
        <v>995</v>
      </c>
      <c r="L336" s="38">
        <f t="shared" si="51"/>
        <v>57710</v>
      </c>
    </row>
    <row r="337" spans="1:12" x14ac:dyDescent="0.2">
      <c r="A337" s="12" t="s">
        <v>1215</v>
      </c>
      <c r="B337" s="119" t="s">
        <v>1078</v>
      </c>
      <c r="C337" s="12" t="s">
        <v>591</v>
      </c>
      <c r="D337" s="12" t="s">
        <v>593</v>
      </c>
      <c r="E337" s="53" t="s">
        <v>1216</v>
      </c>
      <c r="F337" s="38">
        <f t="shared" si="47"/>
        <v>84157.6</v>
      </c>
      <c r="G337" s="16">
        <v>71320</v>
      </c>
      <c r="H337" s="16">
        <f t="shared" si="52"/>
        <v>12837.6</v>
      </c>
      <c r="I337" s="16">
        <v>0</v>
      </c>
      <c r="J337" s="11">
        <v>0</v>
      </c>
      <c r="K337" s="38">
        <f t="shared" si="50"/>
        <v>1426.4</v>
      </c>
      <c r="L337" s="38">
        <f t="shared" si="51"/>
        <v>82731.200000000012</v>
      </c>
    </row>
    <row r="338" spans="1:12" x14ac:dyDescent="0.2">
      <c r="A338" s="12" t="s">
        <v>1215</v>
      </c>
      <c r="B338" s="119" t="s">
        <v>1166</v>
      </c>
      <c r="C338" s="12" t="s">
        <v>591</v>
      </c>
      <c r="D338" s="12" t="s">
        <v>593</v>
      </c>
      <c r="E338" s="53" t="s">
        <v>1218</v>
      </c>
      <c r="F338" s="38">
        <f t="shared" si="47"/>
        <v>125489.45999999999</v>
      </c>
      <c r="G338" s="16">
        <v>106347</v>
      </c>
      <c r="H338" s="16">
        <f t="shared" si="52"/>
        <v>19142.46</v>
      </c>
      <c r="I338" s="16">
        <v>0</v>
      </c>
      <c r="J338" s="11">
        <v>0</v>
      </c>
      <c r="K338" s="38">
        <f t="shared" si="50"/>
        <v>2126.94</v>
      </c>
      <c r="L338" s="38">
        <f t="shared" si="51"/>
        <v>123362.51999999999</v>
      </c>
    </row>
    <row r="339" spans="1:12" x14ac:dyDescent="0.2">
      <c r="A339" s="12" t="s">
        <v>1236</v>
      </c>
      <c r="B339" s="119" t="s">
        <v>1166</v>
      </c>
      <c r="C339" s="12" t="s">
        <v>519</v>
      </c>
      <c r="D339" s="12" t="s">
        <v>518</v>
      </c>
      <c r="E339" s="37" t="s">
        <v>1220</v>
      </c>
      <c r="F339" s="38">
        <f t="shared" si="47"/>
        <v>85226.68</v>
      </c>
      <c r="G339" s="38">
        <v>72226</v>
      </c>
      <c r="H339" s="16">
        <f t="shared" si="52"/>
        <v>13000.68</v>
      </c>
      <c r="I339" s="16">
        <v>0</v>
      </c>
      <c r="J339" s="16">
        <v>0</v>
      </c>
      <c r="K339" s="38">
        <f t="shared" si="50"/>
        <v>1444.52</v>
      </c>
      <c r="L339" s="38">
        <f t="shared" si="51"/>
        <v>83782.159999999989</v>
      </c>
    </row>
    <row r="340" spans="1:12" x14ac:dyDescent="0.2">
      <c r="A340" s="12" t="s">
        <v>1236</v>
      </c>
      <c r="B340" s="119" t="s">
        <v>1237</v>
      </c>
      <c r="C340" s="12" t="s">
        <v>519</v>
      </c>
      <c r="D340" s="12" t="s">
        <v>518</v>
      </c>
      <c r="E340" s="292" t="s">
        <v>1222</v>
      </c>
      <c r="F340" s="38">
        <f t="shared" si="47"/>
        <v>14732.3</v>
      </c>
      <c r="G340" s="38">
        <v>12485</v>
      </c>
      <c r="H340" s="16">
        <f t="shared" si="52"/>
        <v>2247.2999999999997</v>
      </c>
      <c r="I340" s="16">
        <v>0</v>
      </c>
      <c r="J340" s="16">
        <v>0</v>
      </c>
      <c r="K340" s="38">
        <f t="shared" si="50"/>
        <v>249.70000000000002</v>
      </c>
      <c r="L340" s="38">
        <f t="shared" si="51"/>
        <v>14482.599999999999</v>
      </c>
    </row>
    <row r="341" spans="1:12" x14ac:dyDescent="0.2">
      <c r="A341" s="12" t="s">
        <v>1236</v>
      </c>
      <c r="B341" s="119" t="s">
        <v>1237</v>
      </c>
      <c r="C341" s="12" t="s">
        <v>519</v>
      </c>
      <c r="D341" s="12" t="s">
        <v>518</v>
      </c>
      <c r="E341" s="292" t="s">
        <v>1223</v>
      </c>
      <c r="F341" s="38">
        <f t="shared" si="47"/>
        <v>94783.5</v>
      </c>
      <c r="G341" s="38">
        <v>80325</v>
      </c>
      <c r="H341" s="16">
        <f t="shared" si="52"/>
        <v>14458.5</v>
      </c>
      <c r="I341" s="16">
        <v>0</v>
      </c>
      <c r="J341" s="16">
        <v>0</v>
      </c>
      <c r="K341" s="38">
        <f t="shared" si="50"/>
        <v>1606.5</v>
      </c>
      <c r="L341" s="38">
        <f t="shared" si="51"/>
        <v>93177</v>
      </c>
    </row>
    <row r="342" spans="1:12" x14ac:dyDescent="0.2">
      <c r="A342" s="12" t="s">
        <v>1236</v>
      </c>
      <c r="B342" s="119" t="s">
        <v>1237</v>
      </c>
      <c r="C342" s="12" t="s">
        <v>519</v>
      </c>
      <c r="D342" s="12" t="s">
        <v>518</v>
      </c>
      <c r="E342" s="292" t="s">
        <v>1224</v>
      </c>
      <c r="F342" s="38">
        <f t="shared" si="47"/>
        <v>70800</v>
      </c>
      <c r="G342" s="38">
        <v>60000</v>
      </c>
      <c r="H342" s="16">
        <f t="shared" si="52"/>
        <v>10800</v>
      </c>
      <c r="I342" s="16">
        <v>0</v>
      </c>
      <c r="J342" s="16">
        <v>0</v>
      </c>
      <c r="K342" s="38">
        <f t="shared" si="50"/>
        <v>1200</v>
      </c>
      <c r="L342" s="38">
        <f t="shared" si="51"/>
        <v>69600</v>
      </c>
    </row>
    <row r="343" spans="1:12" x14ac:dyDescent="0.2">
      <c r="A343" s="12" t="s">
        <v>1236</v>
      </c>
      <c r="B343" s="119" t="s">
        <v>1237</v>
      </c>
      <c r="C343" s="12" t="s">
        <v>519</v>
      </c>
      <c r="D343" s="12" t="s">
        <v>518</v>
      </c>
      <c r="E343" s="292" t="s">
        <v>1225</v>
      </c>
      <c r="F343" s="38">
        <f t="shared" si="47"/>
        <v>20060</v>
      </c>
      <c r="G343" s="38">
        <v>17000</v>
      </c>
      <c r="H343" s="16">
        <f t="shared" si="52"/>
        <v>3060</v>
      </c>
      <c r="I343" s="16">
        <v>0</v>
      </c>
      <c r="J343" s="16">
        <v>0</v>
      </c>
      <c r="K343" s="38">
        <f t="shared" si="50"/>
        <v>340</v>
      </c>
      <c r="L343" s="38">
        <f t="shared" si="51"/>
        <v>19720</v>
      </c>
    </row>
    <row r="344" spans="1:12" x14ac:dyDescent="0.2">
      <c r="A344" s="12" t="s">
        <v>1236</v>
      </c>
      <c r="B344" s="119" t="s">
        <v>1237</v>
      </c>
      <c r="C344" s="12" t="s">
        <v>519</v>
      </c>
      <c r="D344" s="12" t="s">
        <v>518</v>
      </c>
      <c r="E344" s="292" t="s">
        <v>1226</v>
      </c>
      <c r="F344" s="38">
        <f t="shared" si="47"/>
        <v>18880</v>
      </c>
      <c r="G344" s="38">
        <v>16000</v>
      </c>
      <c r="H344" s="16">
        <f t="shared" si="52"/>
        <v>2880</v>
      </c>
      <c r="I344" s="16">
        <v>0</v>
      </c>
      <c r="J344" s="16">
        <v>0</v>
      </c>
      <c r="K344" s="38">
        <f t="shared" si="50"/>
        <v>320</v>
      </c>
      <c r="L344" s="38">
        <f t="shared" si="51"/>
        <v>18560</v>
      </c>
    </row>
    <row r="345" spans="1:12" x14ac:dyDescent="0.2">
      <c r="A345" s="12" t="s">
        <v>1235</v>
      </c>
      <c r="B345" s="119" t="s">
        <v>1166</v>
      </c>
      <c r="C345" s="12" t="s">
        <v>489</v>
      </c>
      <c r="D345" s="12" t="s">
        <v>488</v>
      </c>
      <c r="E345" s="12" t="s">
        <v>1238</v>
      </c>
      <c r="F345" s="38">
        <f t="shared" si="39"/>
        <v>324500</v>
      </c>
      <c r="G345" s="38">
        <v>275000</v>
      </c>
      <c r="H345" s="16">
        <v>0</v>
      </c>
      <c r="I345" s="16">
        <f t="shared" si="43"/>
        <v>24750</v>
      </c>
      <c r="J345" s="11">
        <f t="shared" si="44"/>
        <v>24750</v>
      </c>
      <c r="K345" s="38">
        <f t="shared" si="41"/>
        <v>5500</v>
      </c>
      <c r="L345" s="38">
        <f t="shared" si="42"/>
        <v>319000</v>
      </c>
    </row>
    <row r="346" spans="1:12" x14ac:dyDescent="0.2">
      <c r="A346" s="12" t="s">
        <v>1235</v>
      </c>
      <c r="B346" s="119" t="s">
        <v>1166</v>
      </c>
      <c r="C346" s="12" t="s">
        <v>489</v>
      </c>
      <c r="D346" s="12" t="s">
        <v>488</v>
      </c>
      <c r="E346" s="12" t="s">
        <v>1239</v>
      </c>
      <c r="F346" s="38">
        <f t="shared" ref="F346:F353" si="53">SUM(G346:J346)</f>
        <v>25195.360000000001</v>
      </c>
      <c r="G346" s="38">
        <v>21352</v>
      </c>
      <c r="H346" s="38">
        <v>0</v>
      </c>
      <c r="I346" s="38">
        <f t="shared" ref="I346:I353" si="54">G346*9%</f>
        <v>1921.6799999999998</v>
      </c>
      <c r="J346" s="70">
        <f t="shared" ref="J346:J353" si="55">G346*9%</f>
        <v>1921.6799999999998</v>
      </c>
      <c r="K346" s="38">
        <f t="shared" ref="K346:K353" si="56">G346*2%</f>
        <v>427.04</v>
      </c>
      <c r="L346" s="38">
        <f t="shared" ref="L346:L353" si="57">F346-K346</f>
        <v>24768.32</v>
      </c>
    </row>
    <row r="347" spans="1:12" x14ac:dyDescent="0.2">
      <c r="A347" s="203" t="s">
        <v>1235</v>
      </c>
      <c r="B347" s="204" t="s">
        <v>1166</v>
      </c>
      <c r="C347" s="203" t="s">
        <v>1048</v>
      </c>
      <c r="D347" s="203" t="s">
        <v>826</v>
      </c>
      <c r="E347" s="203" t="s">
        <v>1242</v>
      </c>
      <c r="F347" s="207">
        <f t="shared" si="53"/>
        <v>249865</v>
      </c>
      <c r="G347" s="207">
        <v>249865</v>
      </c>
      <c r="H347" s="207">
        <v>0</v>
      </c>
      <c r="I347" s="207">
        <v>0</v>
      </c>
      <c r="J347" s="208">
        <v>0</v>
      </c>
      <c r="K347" s="207">
        <v>0</v>
      </c>
      <c r="L347" s="207">
        <f t="shared" si="57"/>
        <v>249865</v>
      </c>
    </row>
    <row r="348" spans="1:12" x14ac:dyDescent="0.2">
      <c r="A348" s="12" t="s">
        <v>1236</v>
      </c>
      <c r="B348" s="119" t="s">
        <v>1237</v>
      </c>
      <c r="C348" s="12" t="s">
        <v>119</v>
      </c>
      <c r="D348" s="12" t="s">
        <v>527</v>
      </c>
      <c r="E348" s="62" t="s">
        <v>1243</v>
      </c>
      <c r="F348" s="38">
        <f t="shared" si="53"/>
        <v>134091.66</v>
      </c>
      <c r="G348" s="38">
        <v>113637</v>
      </c>
      <c r="H348" s="38">
        <f t="shared" ref="H348:H353" si="58">G348*18%</f>
        <v>20454.66</v>
      </c>
      <c r="I348" s="38">
        <v>0</v>
      </c>
      <c r="J348" s="70">
        <v>0</v>
      </c>
      <c r="K348" s="38">
        <f t="shared" si="56"/>
        <v>2272.7400000000002</v>
      </c>
      <c r="L348" s="38">
        <f t="shared" si="57"/>
        <v>131818.92000000001</v>
      </c>
    </row>
    <row r="349" spans="1:12" x14ac:dyDescent="0.2">
      <c r="A349" s="12" t="s">
        <v>1236</v>
      </c>
      <c r="B349" s="119" t="s">
        <v>1237</v>
      </c>
      <c r="C349" s="12" t="s">
        <v>119</v>
      </c>
      <c r="D349" s="12" t="s">
        <v>527</v>
      </c>
      <c r="E349" s="62" t="s">
        <v>1245</v>
      </c>
      <c r="F349" s="38">
        <f t="shared" si="53"/>
        <v>47200</v>
      </c>
      <c r="G349" s="38">
        <v>40000</v>
      </c>
      <c r="H349" s="38">
        <f t="shared" si="58"/>
        <v>7200</v>
      </c>
      <c r="I349" s="38">
        <v>0</v>
      </c>
      <c r="J349" s="70">
        <v>0</v>
      </c>
      <c r="K349" s="38">
        <f t="shared" si="56"/>
        <v>800</v>
      </c>
      <c r="L349" s="38">
        <f t="shared" si="57"/>
        <v>46400</v>
      </c>
    </row>
    <row r="350" spans="1:12" x14ac:dyDescent="0.2">
      <c r="A350" s="300" t="s">
        <v>1263</v>
      </c>
      <c r="B350" s="303" t="s">
        <v>264</v>
      </c>
      <c r="C350" s="300" t="s">
        <v>12</v>
      </c>
      <c r="D350" s="300" t="s">
        <v>450</v>
      </c>
      <c r="E350" s="300" t="s">
        <v>1261</v>
      </c>
      <c r="F350" s="301">
        <f t="shared" si="53"/>
        <v>-4885.2000000000007</v>
      </c>
      <c r="G350" s="301">
        <v>-4140</v>
      </c>
      <c r="H350" s="301">
        <v>0</v>
      </c>
      <c r="I350" s="301">
        <f t="shared" si="54"/>
        <v>-372.59999999999997</v>
      </c>
      <c r="J350" s="304">
        <f t="shared" si="55"/>
        <v>-372.59999999999997</v>
      </c>
      <c r="K350" s="301">
        <f t="shared" si="56"/>
        <v>-82.8</v>
      </c>
      <c r="L350" s="301">
        <f t="shared" si="57"/>
        <v>-4802.4000000000005</v>
      </c>
    </row>
    <row r="351" spans="1:12" x14ac:dyDescent="0.2">
      <c r="A351" s="300" t="s">
        <v>1263</v>
      </c>
      <c r="B351" s="303" t="s">
        <v>293</v>
      </c>
      <c r="C351" s="300" t="s">
        <v>12</v>
      </c>
      <c r="D351" s="300" t="s">
        <v>450</v>
      </c>
      <c r="E351" s="300" t="s">
        <v>1262</v>
      </c>
      <c r="F351" s="301">
        <f t="shared" si="53"/>
        <v>-17642.18</v>
      </c>
      <c r="G351" s="301">
        <v>-14951</v>
      </c>
      <c r="H351" s="301">
        <v>0</v>
      </c>
      <c r="I351" s="301">
        <f t="shared" si="54"/>
        <v>-1345.59</v>
      </c>
      <c r="J351" s="304">
        <f t="shared" si="55"/>
        <v>-1345.59</v>
      </c>
      <c r="K351" s="301">
        <f t="shared" si="56"/>
        <v>-299.02</v>
      </c>
      <c r="L351" s="301">
        <f t="shared" si="57"/>
        <v>-17343.16</v>
      </c>
    </row>
    <row r="352" spans="1:12" x14ac:dyDescent="0.2">
      <c r="A352" s="12"/>
      <c r="B352" s="119"/>
      <c r="C352" s="12"/>
      <c r="D352" s="12"/>
      <c r="E352" s="12"/>
      <c r="F352" s="38">
        <f t="shared" si="53"/>
        <v>0</v>
      </c>
      <c r="G352" s="38"/>
      <c r="H352" s="38">
        <f t="shared" si="58"/>
        <v>0</v>
      </c>
      <c r="I352" s="38">
        <f t="shared" si="54"/>
        <v>0</v>
      </c>
      <c r="J352" s="70">
        <f t="shared" si="55"/>
        <v>0</v>
      </c>
      <c r="K352" s="38">
        <f t="shared" si="56"/>
        <v>0</v>
      </c>
      <c r="L352" s="38">
        <f t="shared" si="57"/>
        <v>0</v>
      </c>
    </row>
    <row r="353" spans="1:12" x14ac:dyDescent="0.2">
      <c r="A353" s="12"/>
      <c r="B353" s="119"/>
      <c r="C353" s="12"/>
      <c r="D353" s="12"/>
      <c r="E353" s="62"/>
      <c r="F353" s="38">
        <f t="shared" si="53"/>
        <v>0</v>
      </c>
      <c r="G353" s="38"/>
      <c r="H353" s="38">
        <f t="shared" si="58"/>
        <v>0</v>
      </c>
      <c r="I353" s="38">
        <f t="shared" si="54"/>
        <v>0</v>
      </c>
      <c r="J353" s="70">
        <f t="shared" si="55"/>
        <v>0</v>
      </c>
      <c r="K353" s="38">
        <f t="shared" si="56"/>
        <v>0</v>
      </c>
      <c r="L353" s="38">
        <f t="shared" si="57"/>
        <v>0</v>
      </c>
    </row>
  </sheetData>
  <mergeCells count="12">
    <mergeCell ref="A326:L326"/>
    <mergeCell ref="A35:L35"/>
    <mergeCell ref="M29:N29"/>
    <mergeCell ref="A79:L79"/>
    <mergeCell ref="M73:N73"/>
    <mergeCell ref="A135:L135"/>
    <mergeCell ref="M129:N129"/>
    <mergeCell ref="A289:L289"/>
    <mergeCell ref="A249:L249"/>
    <mergeCell ref="A221:L221"/>
    <mergeCell ref="A188:L188"/>
    <mergeCell ref="M181:N181"/>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FF00"/>
  </sheetPr>
  <dimension ref="A1:R74"/>
  <sheetViews>
    <sheetView showGridLines="0" workbookViewId="0">
      <pane ySplit="1" topLeftCell="A5" activePane="bottomLeft" state="frozen"/>
      <selection pane="bottomLeft" activeCell="A21" sqref="A21"/>
    </sheetView>
  </sheetViews>
  <sheetFormatPr defaultColWidth="9" defaultRowHeight="15" x14ac:dyDescent="0.25"/>
  <cols>
    <col min="1" max="1" width="28.42578125" style="63" customWidth="1"/>
    <col min="2" max="2" width="9.140625" style="100" customWidth="1"/>
    <col min="3" max="3" width="10.140625" style="63" customWidth="1"/>
    <col min="4" max="4" width="13.28515625" style="63" bestFit="1" customWidth="1"/>
    <col min="5" max="5" width="11.85546875" style="63" bestFit="1" customWidth="1"/>
    <col min="6" max="6" width="11.140625" style="63" bestFit="1" customWidth="1"/>
    <col min="7" max="7" width="7.85546875" style="63" customWidth="1"/>
    <col min="8" max="8" width="17.7109375" style="63" customWidth="1"/>
    <col min="9" max="9" width="9.7109375" style="63" customWidth="1"/>
    <col min="10" max="10" width="4.140625" style="63" customWidth="1"/>
    <col min="11" max="14" width="9" style="63"/>
    <col min="15" max="15" width="5.7109375" style="63" customWidth="1"/>
    <col min="16" max="16384" width="9" style="63"/>
  </cols>
  <sheetData>
    <row r="1" spans="1:18" ht="15.75" thickBot="1" x14ac:dyDescent="0.3">
      <c r="A1" s="109" t="s">
        <v>0</v>
      </c>
      <c r="B1" s="110" t="s">
        <v>17</v>
      </c>
      <c r="C1" s="111" t="s">
        <v>18</v>
      </c>
      <c r="D1" s="112" t="s">
        <v>19</v>
      </c>
      <c r="E1" s="112" t="s">
        <v>20</v>
      </c>
      <c r="F1" s="111" t="s">
        <v>21</v>
      </c>
    </row>
    <row r="2" spans="1:18" ht="15.75" thickBot="1" x14ac:dyDescent="0.3">
      <c r="A2" s="339"/>
      <c r="B2" s="339"/>
      <c r="C2" s="339"/>
      <c r="D2" s="339"/>
      <c r="E2" s="339"/>
      <c r="F2" s="339"/>
      <c r="K2" s="340" t="s">
        <v>442</v>
      </c>
      <c r="L2" s="341"/>
      <c r="M2" s="341"/>
      <c r="N2" s="342"/>
      <c r="P2" s="63">
        <v>13268942</v>
      </c>
    </row>
    <row r="3" spans="1:18" ht="15.75" thickBot="1" x14ac:dyDescent="0.3">
      <c r="A3" s="255" t="s">
        <v>64</v>
      </c>
      <c r="B3" s="256">
        <f>AD2Click!F15</f>
        <v>0</v>
      </c>
      <c r="C3" s="256">
        <f>AD2Click!H15</f>
        <v>0</v>
      </c>
      <c r="D3" s="256">
        <f>AD2Click!L15</f>
        <v>0</v>
      </c>
      <c r="E3" s="256">
        <f>AD2Click!M15</f>
        <v>0</v>
      </c>
      <c r="F3" s="257">
        <f t="shared" ref="F3:F51" si="0">D3-E3</f>
        <v>0</v>
      </c>
      <c r="H3" s="101" t="s">
        <v>48</v>
      </c>
      <c r="I3" s="102">
        <f>SUM(B3:B58)</f>
        <v>32094348.475099992</v>
      </c>
      <c r="K3" s="343" t="s">
        <v>48</v>
      </c>
      <c r="L3" s="344"/>
      <c r="M3" s="345">
        <f>'GST-Monthwise'!F2</f>
        <v>19116484.200000003</v>
      </c>
      <c r="N3" s="346"/>
      <c r="P3" s="100">
        <f>MONTHWISE!E2+HOME!M3</f>
        <v>32081145.867500003</v>
      </c>
      <c r="R3" s="100">
        <f>I3-P3</f>
        <v>13202.60759998858</v>
      </c>
    </row>
    <row r="4" spans="1:18" ht="15.75" thickBot="1" x14ac:dyDescent="0.3">
      <c r="A4" s="255" t="s">
        <v>247</v>
      </c>
      <c r="B4" s="256">
        <f>'Adbird-Media'!F23</f>
        <v>3450</v>
      </c>
      <c r="C4" s="256">
        <f>'Adbird-Media'!H23</f>
        <v>450</v>
      </c>
      <c r="D4" s="256">
        <f>'Adbird-Media'!L23</f>
        <v>3390</v>
      </c>
      <c r="E4" s="256">
        <f>'Adbird-Media'!M2</f>
        <v>3390</v>
      </c>
      <c r="F4" s="257">
        <f t="shared" si="0"/>
        <v>0</v>
      </c>
      <c r="H4" s="103"/>
      <c r="I4" s="104"/>
      <c r="K4" s="332"/>
      <c r="L4" s="333"/>
      <c r="M4" s="332"/>
      <c r="N4" s="333"/>
    </row>
    <row r="5" spans="1:18" ht="15.75" thickBot="1" x14ac:dyDescent="0.3">
      <c r="A5" s="255" t="s">
        <v>68</v>
      </c>
      <c r="B5" s="256">
        <f>Adclickzone!F13</f>
        <v>74116.5</v>
      </c>
      <c r="C5" s="256">
        <f>Adclickzone!H13</f>
        <v>9685.5</v>
      </c>
      <c r="D5" s="256">
        <f>Adclickzone!L13</f>
        <v>72827.87999999999</v>
      </c>
      <c r="E5" s="256">
        <f>Adclickzone!M13</f>
        <v>72828</v>
      </c>
      <c r="F5" s="257">
        <f t="shared" si="0"/>
        <v>-0.1200000000098953</v>
      </c>
      <c r="H5" s="105" t="s">
        <v>49</v>
      </c>
      <c r="I5" s="106">
        <f>SUM(C3:C58)</f>
        <v>3758959.7475000015</v>
      </c>
      <c r="K5" s="332" t="s">
        <v>440</v>
      </c>
      <c r="L5" s="333"/>
      <c r="M5" s="330">
        <f>'GST-Monthwise'!H2</f>
        <v>1572733.6199999996</v>
      </c>
      <c r="N5" s="331"/>
    </row>
    <row r="6" spans="1:18" ht="15.75" thickBot="1" x14ac:dyDescent="0.3">
      <c r="A6" s="255" t="s">
        <v>70</v>
      </c>
      <c r="B6" s="256">
        <f>Adhunterz!F13</f>
        <v>49115.35</v>
      </c>
      <c r="C6" s="256">
        <f>Adhunterz!H13</f>
        <v>6406.3499999999995</v>
      </c>
      <c r="D6" s="256">
        <f>Adhunterz!L13</f>
        <v>48261.17</v>
      </c>
      <c r="E6" s="256">
        <f>Adhunterz!M13</f>
        <v>14939</v>
      </c>
      <c r="F6" s="257">
        <f t="shared" si="0"/>
        <v>33322.17</v>
      </c>
      <c r="H6" s="103"/>
      <c r="I6" s="104"/>
      <c r="K6" s="332"/>
      <c r="L6" s="333"/>
      <c r="M6" s="332"/>
      <c r="N6" s="333"/>
    </row>
    <row r="7" spans="1:18" ht="15.75" thickBot="1" x14ac:dyDescent="0.3">
      <c r="A7" s="258" t="s">
        <v>58</v>
      </c>
      <c r="B7" s="256">
        <f>Admitad!F23</f>
        <v>51280.44</v>
      </c>
      <c r="C7" s="256">
        <f>Admitad!H23</f>
        <v>7822.44</v>
      </c>
      <c r="D7" s="256">
        <f>Admitad!L23</f>
        <v>50411.280000000006</v>
      </c>
      <c r="E7" s="256">
        <f>Admitad!M23</f>
        <v>50411</v>
      </c>
      <c r="F7" s="257">
        <f t="shared" si="0"/>
        <v>0.2800000000061118</v>
      </c>
      <c r="H7" s="105" t="s">
        <v>19</v>
      </c>
      <c r="I7" s="106">
        <f>SUM(D3:D58)</f>
        <v>31575681.917100001</v>
      </c>
      <c r="K7" s="332" t="s">
        <v>439</v>
      </c>
      <c r="L7" s="333"/>
      <c r="M7" s="330">
        <f>'GST-Monthwise'!I2</f>
        <v>544751.19000000006</v>
      </c>
      <c r="N7" s="331"/>
    </row>
    <row r="8" spans="1:18" ht="15.75" thickBot="1" x14ac:dyDescent="0.3">
      <c r="A8" s="255" t="s">
        <v>591</v>
      </c>
      <c r="B8" s="256">
        <f>Admobly!F19</f>
        <v>511257.41999999993</v>
      </c>
      <c r="C8" s="256">
        <f>Admobly!H19</f>
        <v>77988.42</v>
      </c>
      <c r="D8" s="256">
        <f>Admobly!L19</f>
        <v>502592.03999999992</v>
      </c>
      <c r="E8" s="256">
        <f>Admobly!M19</f>
        <v>502950</v>
      </c>
      <c r="F8" s="257">
        <f t="shared" si="0"/>
        <v>-357.96000000007916</v>
      </c>
      <c r="H8" s="103"/>
      <c r="I8" s="104"/>
      <c r="K8" s="332"/>
      <c r="L8" s="333"/>
      <c r="M8" s="332"/>
      <c r="N8" s="333"/>
    </row>
    <row r="9" spans="1:18" ht="15.75" thickBot="1" x14ac:dyDescent="0.3">
      <c r="A9" s="259" t="s">
        <v>1</v>
      </c>
      <c r="B9" s="260">
        <f>Adomantra!F2</f>
        <v>3828984.4974999996</v>
      </c>
      <c r="C9" s="260">
        <f>Adomantra!H2</f>
        <v>526659.24750000006</v>
      </c>
      <c r="D9" s="260">
        <f>Adomantra!L2</f>
        <v>3762937.9924999992</v>
      </c>
      <c r="E9" s="260">
        <f>Adomantra!M2</f>
        <v>3762939</v>
      </c>
      <c r="F9" s="261">
        <f t="shared" si="0"/>
        <v>-1.0075000007636845</v>
      </c>
      <c r="H9" s="105" t="s">
        <v>20</v>
      </c>
      <c r="I9" s="106">
        <f>SUM(E3:E58)</f>
        <v>29272871.834000003</v>
      </c>
      <c r="K9" s="332" t="s">
        <v>441</v>
      </c>
      <c r="L9" s="333"/>
      <c r="M9" s="330">
        <f>'GST-Monthwise'!J2</f>
        <v>544751.19000000006</v>
      </c>
      <c r="N9" s="331"/>
    </row>
    <row r="10" spans="1:18" ht="15.75" thickBot="1" x14ac:dyDescent="0.3">
      <c r="A10" s="255" t="s">
        <v>69</v>
      </c>
      <c r="B10" s="256">
        <f>AdSpar!F13</f>
        <v>0</v>
      </c>
      <c r="C10" s="256">
        <f>AdSpar!H13</f>
        <v>0</v>
      </c>
      <c r="D10" s="256">
        <f>AdSpar!L13</f>
        <v>0</v>
      </c>
      <c r="E10" s="256">
        <f>AdSpar!M13</f>
        <v>0</v>
      </c>
      <c r="F10" s="257">
        <f t="shared" si="0"/>
        <v>0</v>
      </c>
      <c r="H10" s="103"/>
      <c r="I10" s="104"/>
      <c r="K10" s="332"/>
      <c r="L10" s="333"/>
      <c r="M10" s="332"/>
      <c r="N10" s="333"/>
    </row>
    <row r="11" spans="1:18" ht="15.75" thickBot="1" x14ac:dyDescent="0.3">
      <c r="A11" s="255" t="s">
        <v>67</v>
      </c>
      <c r="B11" s="256">
        <f>AdsPayMedia!F14</f>
        <v>39701.089999999997</v>
      </c>
      <c r="C11" s="256">
        <f>AdsPayMedia!H14</f>
        <v>5346.09</v>
      </c>
      <c r="D11" s="256">
        <f>AdsPayMedia!L14</f>
        <v>39013.99</v>
      </c>
      <c r="E11" s="256">
        <f>AdsPayMedia!M14</f>
        <v>39010</v>
      </c>
      <c r="F11" s="257">
        <f t="shared" si="0"/>
        <v>3.9899999999979627</v>
      </c>
      <c r="H11" s="107" t="s">
        <v>21</v>
      </c>
      <c r="I11" s="108">
        <f>SUM(F3:F58)</f>
        <v>2302810.083099999</v>
      </c>
      <c r="K11" s="328" t="s">
        <v>19</v>
      </c>
      <c r="L11" s="329"/>
      <c r="M11" s="326">
        <f>'GST-Monthwise'!L2</f>
        <v>18820680.200000003</v>
      </c>
      <c r="N11" s="327"/>
    </row>
    <row r="12" spans="1:18" ht="15.75" thickBot="1" x14ac:dyDescent="0.3">
      <c r="A12" s="255" t="s">
        <v>246</v>
      </c>
      <c r="B12" s="256">
        <f>'ADS-PLAY-MEDIA'!F23</f>
        <v>94905.99</v>
      </c>
      <c r="C12" s="256">
        <f>'ADS-PLAY-MEDIA'!H23</f>
        <v>14037.99</v>
      </c>
      <c r="D12" s="256">
        <f>'ADS-PLAY-MEDIA'!L23</f>
        <v>93288.62999999999</v>
      </c>
      <c r="E12" s="256">
        <f>'ADS-PLAY-MEDIA'!M23</f>
        <v>93288</v>
      </c>
      <c r="F12" s="257">
        <f t="shared" si="0"/>
        <v>0.6299999999901047</v>
      </c>
    </row>
    <row r="13" spans="1:18" ht="15.75" thickBot="1" x14ac:dyDescent="0.3">
      <c r="A13" s="255" t="s">
        <v>74</v>
      </c>
      <c r="B13" s="256">
        <f>Adzjunction!F13</f>
        <v>0</v>
      </c>
      <c r="C13" s="256">
        <f>Adzjunction!H13</f>
        <v>0</v>
      </c>
      <c r="D13" s="256">
        <f>Adzjunction!L13</f>
        <v>0</v>
      </c>
      <c r="E13" s="256">
        <f>Adzjunction!M13</f>
        <v>0</v>
      </c>
      <c r="F13" s="257">
        <f t="shared" si="0"/>
        <v>0</v>
      </c>
    </row>
    <row r="14" spans="1:18" ht="16.5" thickBot="1" x14ac:dyDescent="0.3">
      <c r="A14" s="258" t="s">
        <v>581</v>
      </c>
      <c r="B14" s="256">
        <f>Apoxy!F14</f>
        <v>35048.79</v>
      </c>
      <c r="C14" s="256">
        <f>Apoxy!H14</f>
        <v>4805.7899999999991</v>
      </c>
      <c r="D14" s="256">
        <f>Apoxy!L14</f>
        <v>34443.93</v>
      </c>
      <c r="E14" s="256">
        <f>Apoxy!M14</f>
        <v>34443</v>
      </c>
      <c r="F14" s="257">
        <f t="shared" si="0"/>
        <v>0.93000000000029104</v>
      </c>
      <c r="H14" s="334" t="s">
        <v>1284</v>
      </c>
      <c r="I14" s="335"/>
      <c r="K14" s="336" t="s">
        <v>559</v>
      </c>
      <c r="L14" s="337"/>
      <c r="M14" s="337"/>
      <c r="N14" s="338"/>
    </row>
    <row r="15" spans="1:18" ht="15.75" thickBot="1" x14ac:dyDescent="0.3">
      <c r="A15" s="262" t="s">
        <v>7</v>
      </c>
      <c r="B15" s="260">
        <f>Aqugen!F19</f>
        <v>1056371.3</v>
      </c>
      <c r="C15" s="260">
        <f>Aqugen!H19</f>
        <v>157251.30000000002</v>
      </c>
      <c r="D15" s="260">
        <f>Aqugen!L19</f>
        <v>1038388.8999999999</v>
      </c>
      <c r="E15" s="260">
        <f>Aqugen!M19</f>
        <v>1038388</v>
      </c>
      <c r="F15" s="261">
        <f t="shared" si="0"/>
        <v>0.89999999990686774</v>
      </c>
    </row>
    <row r="16" spans="1:18" ht="15.75" thickBot="1" x14ac:dyDescent="0.3">
      <c r="A16" s="262" t="s">
        <v>8</v>
      </c>
      <c r="B16" s="260">
        <f>Bizvin!F2</f>
        <v>2408801.6800000002</v>
      </c>
      <c r="C16" s="260">
        <f>Bizvin!H2</f>
        <v>345742.68</v>
      </c>
      <c r="D16" s="260">
        <f>Bizvin!L2</f>
        <v>2367540.5</v>
      </c>
      <c r="E16" s="260">
        <f>Bizvin!M2</f>
        <v>2367542</v>
      </c>
      <c r="F16" s="261">
        <f t="shared" si="0"/>
        <v>-1.5</v>
      </c>
    </row>
    <row r="17" spans="1:12" ht="15.75" thickBot="1" x14ac:dyDescent="0.3">
      <c r="A17" s="255" t="s">
        <v>61</v>
      </c>
      <c r="B17" s="256">
        <f>Catalyst!F17</f>
        <v>50014.560000000005</v>
      </c>
      <c r="C17" s="256">
        <f>Catalyst!H17</f>
        <v>6976.5599999999995</v>
      </c>
      <c r="D17" s="256">
        <f>Catalyst!L17</f>
        <v>49153.8</v>
      </c>
      <c r="E17" s="256">
        <f>Catalyst!M17</f>
        <v>49153</v>
      </c>
      <c r="F17" s="257">
        <f t="shared" si="0"/>
        <v>0.80000000000291038</v>
      </c>
    </row>
    <row r="18" spans="1:12" ht="15.75" thickBot="1" x14ac:dyDescent="0.3">
      <c r="A18" s="255" t="s">
        <v>50</v>
      </c>
      <c r="B18" s="256">
        <f>CTN!F14</f>
        <v>0</v>
      </c>
      <c r="C18" s="256">
        <f>CTN!H14</f>
        <v>0</v>
      </c>
      <c r="D18" s="256">
        <f>CTN!L14</f>
        <v>0</v>
      </c>
      <c r="E18" s="256">
        <f>CTN!M14</f>
        <v>0</v>
      </c>
      <c r="F18" s="257">
        <f t="shared" si="0"/>
        <v>0</v>
      </c>
      <c r="H18" s="113"/>
    </row>
    <row r="19" spans="1:12" ht="15.75" thickBot="1" x14ac:dyDescent="0.3">
      <c r="A19" s="255" t="s">
        <v>238</v>
      </c>
      <c r="B19" s="256">
        <f>Connectingdots!F23</f>
        <v>48506.54</v>
      </c>
      <c r="C19" s="256">
        <f>Connectingdots!H23</f>
        <v>7248.5399999999991</v>
      </c>
      <c r="D19" s="256">
        <f>Connectingdots!L23</f>
        <v>47681.380000000005</v>
      </c>
      <c r="E19" s="256">
        <f>Connectingdots!M23</f>
        <v>47919</v>
      </c>
      <c r="F19" s="257">
        <f t="shared" si="0"/>
        <v>-237.61999999999534</v>
      </c>
      <c r="H19" s="323" t="s">
        <v>55</v>
      </c>
      <c r="I19" s="324"/>
      <c r="J19" s="324"/>
      <c r="K19" s="324"/>
      <c r="L19" s="325"/>
    </row>
    <row r="20" spans="1:12" ht="15.75" thickBot="1" x14ac:dyDescent="0.3">
      <c r="A20" s="263" t="s">
        <v>4</v>
      </c>
      <c r="B20" s="264">
        <f>Dcreative!F2</f>
        <v>182296.38</v>
      </c>
      <c r="C20" s="264">
        <f>Dcreative!H2</f>
        <v>24304.379999999997</v>
      </c>
      <c r="D20" s="264">
        <f>Dcreative!L2</f>
        <v>179136.54</v>
      </c>
      <c r="E20" s="264">
        <f>Dcreative!M2</f>
        <v>25621</v>
      </c>
      <c r="F20" s="265">
        <f t="shared" si="0"/>
        <v>153515.54</v>
      </c>
    </row>
    <row r="21" spans="1:12" ht="15.75" thickBot="1" x14ac:dyDescent="0.3">
      <c r="A21" s="259" t="s">
        <v>603</v>
      </c>
      <c r="B21" s="260">
        <f>'Dial-Star'!F1</f>
        <v>2181417.62</v>
      </c>
      <c r="C21" s="260">
        <f>'Dial-Star'!H1</f>
        <v>166379.31</v>
      </c>
      <c r="D21" s="260">
        <f>'Dial-Star'!M1</f>
        <v>2144444.44</v>
      </c>
      <c r="E21" s="260">
        <f>'Dial-Star'!N1</f>
        <v>2008450</v>
      </c>
      <c r="F21" s="261">
        <f t="shared" si="0"/>
        <v>135994.43999999994</v>
      </c>
    </row>
    <row r="22" spans="1:12" ht="15.75" thickBot="1" x14ac:dyDescent="0.3">
      <c r="A22" s="255" t="s">
        <v>2</v>
      </c>
      <c r="B22" s="256">
        <f>DigiDesk!F22</f>
        <v>0</v>
      </c>
      <c r="C22" s="256">
        <f>DigiDesk!H22</f>
        <v>0</v>
      </c>
      <c r="D22" s="256">
        <f>DigiDesk!L22</f>
        <v>0</v>
      </c>
      <c r="E22" s="256">
        <f>DigiDesk!M22</f>
        <v>0</v>
      </c>
      <c r="F22" s="257">
        <f t="shared" si="0"/>
        <v>0</v>
      </c>
    </row>
    <row r="23" spans="1:12" ht="15.75" thickBot="1" x14ac:dyDescent="0.3">
      <c r="A23" s="255" t="s">
        <v>75</v>
      </c>
      <c r="B23" s="256">
        <f>Esperto!F13</f>
        <v>0</v>
      </c>
      <c r="C23" s="256">
        <f>Esperto!H13</f>
        <v>0</v>
      </c>
      <c r="D23" s="256">
        <f>Esperto!L13</f>
        <v>0</v>
      </c>
      <c r="E23" s="256">
        <f>Esperto!M13</f>
        <v>0</v>
      </c>
      <c r="F23" s="257">
        <f t="shared" si="0"/>
        <v>0</v>
      </c>
    </row>
    <row r="24" spans="1:12" ht="15.75" thickBot="1" x14ac:dyDescent="0.3">
      <c r="A24" s="262" t="s">
        <v>489</v>
      </c>
      <c r="B24" s="260">
        <f>'Fork Media'!F2</f>
        <v>6625711.1700000018</v>
      </c>
      <c r="C24" s="260">
        <f>'Fork Media'!H2</f>
        <v>640209.95999999985</v>
      </c>
      <c r="D24" s="260">
        <f>'Fork Media'!M2</f>
        <v>6512310.0899999999</v>
      </c>
      <c r="E24" s="260">
        <f>'Fork Media'!N2</f>
        <v>6505238</v>
      </c>
      <c r="F24" s="261">
        <f>D24-E24</f>
        <v>7072.089999999851</v>
      </c>
      <c r="H24" s="231"/>
      <c r="I24" s="231"/>
      <c r="J24" s="231"/>
      <c r="K24" s="231"/>
      <c r="L24" s="231"/>
    </row>
    <row r="25" spans="1:12" ht="15.75" thickBot="1" x14ac:dyDescent="0.3">
      <c r="A25" s="262" t="s">
        <v>1048</v>
      </c>
      <c r="B25" s="260">
        <f>'Fork GCC'!F2</f>
        <v>721767.83759999997</v>
      </c>
      <c r="C25" s="260">
        <v>0</v>
      </c>
      <c r="D25" s="260">
        <f>'Fork GCC'!K2</f>
        <v>721767.83759999997</v>
      </c>
      <c r="E25" s="260">
        <f>'Fork GCC'!L2</f>
        <v>726520.57000000007</v>
      </c>
      <c r="F25" s="261">
        <f>D25-E25</f>
        <v>-4752.7324000000954</v>
      </c>
      <c r="H25" s="231"/>
      <c r="I25" s="231"/>
      <c r="J25" s="231"/>
      <c r="K25" s="231"/>
      <c r="L25" s="231"/>
    </row>
    <row r="26" spans="1:12" ht="15.75" thickBot="1" x14ac:dyDescent="0.3">
      <c r="A26" s="263" t="s">
        <v>759</v>
      </c>
      <c r="B26" s="264">
        <f>Hauterfly!F2</f>
        <v>53100</v>
      </c>
      <c r="C26" s="264">
        <f>Hauterfly!H2</f>
        <v>4050</v>
      </c>
      <c r="D26" s="264">
        <f>Hauterfly!M2</f>
        <v>52200</v>
      </c>
      <c r="E26" s="264">
        <f>Hauterfly!N2</f>
        <v>52200</v>
      </c>
      <c r="F26" s="265">
        <f t="shared" si="0"/>
        <v>0</v>
      </c>
    </row>
    <row r="27" spans="1:12" ht="15.75" thickBot="1" x14ac:dyDescent="0.3">
      <c r="A27" s="262" t="s">
        <v>5</v>
      </c>
      <c r="B27" s="260">
        <f>HTTPOOL!F15</f>
        <v>935175.68000000005</v>
      </c>
      <c r="C27" s="260">
        <f>HTTPOOL!H15</f>
        <v>139939.68000000002</v>
      </c>
      <c r="D27" s="260">
        <f>HTTPOOL!L15</f>
        <v>919270.96</v>
      </c>
      <c r="E27" s="260">
        <f>HTTPOOL!M15</f>
        <v>414773</v>
      </c>
      <c r="F27" s="261">
        <f t="shared" si="0"/>
        <v>504497.95999999996</v>
      </c>
    </row>
    <row r="28" spans="1:12" ht="15.75" thickBot="1" x14ac:dyDescent="0.3">
      <c r="A28" s="262" t="s">
        <v>6</v>
      </c>
      <c r="B28" s="260">
        <f>iCubes!F20</f>
        <v>1181769.3699999999</v>
      </c>
      <c r="C28" s="260">
        <f>iCubes!H20</f>
        <v>170405.37</v>
      </c>
      <c r="D28" s="260">
        <f>iCubes!L20</f>
        <v>1161542.0899999999</v>
      </c>
      <c r="E28" s="260">
        <f>iCubes!M20</f>
        <v>1161542</v>
      </c>
      <c r="F28" s="261">
        <f t="shared" si="0"/>
        <v>8.9999999850988388E-2</v>
      </c>
    </row>
    <row r="29" spans="1:12" ht="15.75" thickBot="1" x14ac:dyDescent="0.3">
      <c r="A29" s="255" t="s">
        <v>807</v>
      </c>
      <c r="B29" s="256">
        <f>'Investment Guru'!F18</f>
        <v>35182.879999999997</v>
      </c>
      <c r="C29" s="256">
        <f>'Investment Guru'!H18</f>
        <v>2683.44</v>
      </c>
      <c r="D29" s="256">
        <f>'Investment Guru'!M18</f>
        <v>34586.559999999998</v>
      </c>
      <c r="E29" s="256">
        <f>'Investment Guru'!N18</f>
        <v>34470</v>
      </c>
      <c r="F29" s="257">
        <f t="shared" si="0"/>
        <v>116.55999999999767</v>
      </c>
    </row>
    <row r="30" spans="1:12" ht="15.75" thickBot="1" x14ac:dyDescent="0.3">
      <c r="A30" s="255" t="s">
        <v>791</v>
      </c>
      <c r="B30" s="256">
        <f>Isobar!F18</f>
        <v>887095.67999999993</v>
      </c>
      <c r="C30" s="256">
        <f>Isobar!H18</f>
        <v>135319.67999999999</v>
      </c>
      <c r="D30" s="256">
        <f>Isobar!L18</f>
        <v>872060.15999999992</v>
      </c>
      <c r="E30" s="256">
        <f>Isobar!M18</f>
        <v>872060</v>
      </c>
      <c r="F30" s="257">
        <f t="shared" si="0"/>
        <v>0.15999999991618097</v>
      </c>
    </row>
    <row r="31" spans="1:12" ht="15.75" thickBot="1" x14ac:dyDescent="0.3">
      <c r="A31" s="262" t="s">
        <v>3</v>
      </c>
      <c r="B31" s="260">
        <f>KOMLI!F2</f>
        <v>2484074.59</v>
      </c>
      <c r="C31" s="260">
        <f>KOMLI!H2</f>
        <v>289425.87000000005</v>
      </c>
      <c r="D31" s="260">
        <f>KOMLI!M2</f>
        <v>2436812.8370000003</v>
      </c>
      <c r="E31" s="260">
        <f>KOMLI!N2</f>
        <v>2423844.304</v>
      </c>
      <c r="F31" s="261">
        <f t="shared" si="0"/>
        <v>12968.533000000287</v>
      </c>
    </row>
    <row r="32" spans="1:12" ht="15.75" thickBot="1" x14ac:dyDescent="0.3">
      <c r="A32" s="255" t="s">
        <v>556</v>
      </c>
      <c r="B32" s="256">
        <f>Kratos!F17</f>
        <v>18982.66</v>
      </c>
      <c r="C32" s="256">
        <f>Kratos!H17</f>
        <v>2895.66</v>
      </c>
      <c r="D32" s="256">
        <f>Kratos!L17</f>
        <v>18660.919999999998</v>
      </c>
      <c r="E32" s="256">
        <f>Kratos!M17</f>
        <v>0</v>
      </c>
      <c r="F32" s="257">
        <f t="shared" si="0"/>
        <v>18660.919999999998</v>
      </c>
    </row>
    <row r="33" spans="1:6" ht="15.75" thickBot="1" x14ac:dyDescent="0.3">
      <c r="A33" s="255" t="s">
        <v>1090</v>
      </c>
      <c r="B33" s="256">
        <f>Leadsurf!F17</f>
        <v>2861.5</v>
      </c>
      <c r="C33" s="256">
        <f>Leadsurf!H17</f>
        <v>436.5</v>
      </c>
      <c r="D33" s="256">
        <f>Leadsurf!L17</f>
        <v>2813</v>
      </c>
      <c r="E33" s="256">
        <f>Leadsurf!M17</f>
        <v>2813</v>
      </c>
      <c r="F33" s="257">
        <f t="shared" si="0"/>
        <v>0</v>
      </c>
    </row>
    <row r="34" spans="1:6" ht="15.75" thickBot="1" x14ac:dyDescent="0.3">
      <c r="A34" s="255" t="s">
        <v>10</v>
      </c>
      <c r="B34" s="256">
        <f>'Media-Conversion'!F22</f>
        <v>129312.41</v>
      </c>
      <c r="C34" s="256">
        <f>'Media-Conversion'!H22</f>
        <v>18856.41</v>
      </c>
      <c r="D34" s="256">
        <f>'Media-Conversion'!L22</f>
        <v>127103.29000000001</v>
      </c>
      <c r="E34" s="256">
        <f>'Media-Conversion'!M22</f>
        <v>107169</v>
      </c>
      <c r="F34" s="257">
        <f t="shared" si="0"/>
        <v>19934.290000000008</v>
      </c>
    </row>
    <row r="35" spans="1:6" ht="15.75" thickBot="1" x14ac:dyDescent="0.3">
      <c r="A35" s="255" t="s">
        <v>16</v>
      </c>
      <c r="B35" s="256">
        <f>Mobinet!F17</f>
        <v>409148.15</v>
      </c>
      <c r="C35" s="256">
        <f>Mobinet!H17</f>
        <v>53367.149999999994</v>
      </c>
      <c r="D35" s="256">
        <f>Mobinet!L17</f>
        <v>402032.53</v>
      </c>
      <c r="E35" s="256">
        <f>Mobinet!M17</f>
        <v>314482</v>
      </c>
      <c r="F35" s="257">
        <f t="shared" si="0"/>
        <v>87550.530000000028</v>
      </c>
    </row>
    <row r="36" spans="1:6" ht="15.75" thickBot="1" x14ac:dyDescent="0.3">
      <c r="A36" s="258" t="s">
        <v>56</v>
      </c>
      <c r="B36" s="256">
        <f>Myinsuranceclub!F14</f>
        <v>0</v>
      </c>
      <c r="C36" s="256">
        <f>Myinsuranceclub!H14</f>
        <v>0</v>
      </c>
      <c r="D36" s="256">
        <f>Myinsuranceclub!L14</f>
        <v>0</v>
      </c>
      <c r="E36" s="256">
        <f>Myinsuranceclub!M14</f>
        <v>0</v>
      </c>
      <c r="F36" s="257">
        <f t="shared" si="0"/>
        <v>0</v>
      </c>
    </row>
    <row r="37" spans="1:6" ht="15.75" thickBot="1" x14ac:dyDescent="0.3">
      <c r="A37" s="262" t="s">
        <v>11</v>
      </c>
      <c r="B37" s="260">
        <f>Opicle!F19</f>
        <v>1246933.1099999999</v>
      </c>
      <c r="C37" s="260">
        <f>Opicle!H19</f>
        <v>177277.11000000002</v>
      </c>
      <c r="D37" s="260">
        <f>Opicle!L19</f>
        <v>1225539.9899999998</v>
      </c>
      <c r="E37" s="260">
        <f>Opicle!M19</f>
        <v>1225540</v>
      </c>
      <c r="F37" s="261">
        <f t="shared" si="0"/>
        <v>-1.0000000242143869E-2</v>
      </c>
    </row>
    <row r="38" spans="1:6" ht="15.75" thickBot="1" x14ac:dyDescent="0.3">
      <c r="A38" s="255" t="s">
        <v>15</v>
      </c>
      <c r="B38" s="256">
        <f>OptiMidea!F14</f>
        <v>1420772.1400000001</v>
      </c>
      <c r="C38" s="256">
        <f>OptiMidea!H14</f>
        <v>187690.14</v>
      </c>
      <c r="D38" s="256">
        <f>OptiMidea!L14</f>
        <v>1396110.5</v>
      </c>
      <c r="E38" s="256">
        <f>OptiMidea!M14</f>
        <v>1396110</v>
      </c>
      <c r="F38" s="257">
        <f t="shared" si="0"/>
        <v>0.5</v>
      </c>
    </row>
    <row r="39" spans="1:6" ht="15.75" thickBot="1" x14ac:dyDescent="0.3">
      <c r="A39" s="255" t="s">
        <v>72</v>
      </c>
      <c r="B39" s="256">
        <f>Pracharnama!F15</f>
        <v>132609.95000000001</v>
      </c>
      <c r="C39" s="256">
        <f>Pracharnama!H15</f>
        <v>17296.950000000004</v>
      </c>
      <c r="D39" s="256">
        <f>Pracharnama!L15</f>
        <v>130303.68999999999</v>
      </c>
      <c r="E39" s="256">
        <f>Pracharnama!M15</f>
        <v>55528</v>
      </c>
      <c r="F39" s="257">
        <f t="shared" si="0"/>
        <v>74775.689999999988</v>
      </c>
    </row>
    <row r="40" spans="1:6" ht="15.75" thickBot="1" x14ac:dyDescent="0.3">
      <c r="A40" s="262" t="s">
        <v>71</v>
      </c>
      <c r="B40" s="260">
        <f>Rappier!F16</f>
        <v>267877.58</v>
      </c>
      <c r="C40" s="260">
        <f>Rappier!H16</f>
        <v>39851.579999999994</v>
      </c>
      <c r="D40" s="260">
        <f>Rappier!L16</f>
        <v>263317.06</v>
      </c>
      <c r="E40" s="260">
        <f>Rappier!M16</f>
        <v>263315.82</v>
      </c>
      <c r="F40" s="261">
        <f t="shared" si="0"/>
        <v>1.2399999999906868</v>
      </c>
    </row>
    <row r="41" spans="1:6" ht="15.75" thickBot="1" x14ac:dyDescent="0.3">
      <c r="A41" s="255" t="s">
        <v>864</v>
      </c>
      <c r="B41" s="256">
        <f>Recroemedia!F17</f>
        <v>17788.5</v>
      </c>
      <c r="C41" s="256">
        <f>Recroemedia!H17</f>
        <v>2713.5</v>
      </c>
      <c r="D41" s="256">
        <f>Recroemedia!L17</f>
        <v>17487</v>
      </c>
      <c r="E41" s="256">
        <f>Recroemedia!M17</f>
        <v>17788</v>
      </c>
      <c r="F41" s="257">
        <f t="shared" si="0"/>
        <v>-301</v>
      </c>
    </row>
    <row r="42" spans="1:6" ht="15.75" thickBot="1" x14ac:dyDescent="0.3">
      <c r="A42" s="258" t="s">
        <v>57</v>
      </c>
      <c r="B42" s="256">
        <f>Refearn!F14</f>
        <v>1416</v>
      </c>
      <c r="C42" s="256">
        <f>Refearn!H14</f>
        <v>216</v>
      </c>
      <c r="D42" s="256">
        <f>Refearn!L14</f>
        <v>1392</v>
      </c>
      <c r="E42" s="256">
        <f>Refearn!M14</f>
        <v>1416</v>
      </c>
      <c r="F42" s="257">
        <f t="shared" si="0"/>
        <v>-24</v>
      </c>
    </row>
    <row r="43" spans="1:6" ht="15.75" thickBot="1" x14ac:dyDescent="0.3">
      <c r="A43" s="255" t="s">
        <v>14</v>
      </c>
      <c r="B43" s="256">
        <f>'Sense Digital'!F16</f>
        <v>46775.199999999997</v>
      </c>
      <c r="C43" s="256">
        <f>'Sense Digital'!H16</f>
        <v>7135.2000000000007</v>
      </c>
      <c r="D43" s="256">
        <f>'Sense Digital'!L16</f>
        <v>45982.400000000001</v>
      </c>
      <c r="E43" s="256">
        <f>'Sense Digital'!M16</f>
        <v>45982</v>
      </c>
      <c r="F43" s="257">
        <f t="shared" si="0"/>
        <v>0.40000000000145519</v>
      </c>
    </row>
    <row r="44" spans="1:6" ht="15.75" thickBot="1" x14ac:dyDescent="0.3">
      <c r="A44" s="259" t="s">
        <v>521</v>
      </c>
      <c r="B44" s="260">
        <f>SPID!F2</f>
        <v>2789778.7399999998</v>
      </c>
      <c r="C44" s="260">
        <f>SPID!H2</f>
        <v>414355.74</v>
      </c>
      <c r="D44" s="260">
        <f>SPID!L2</f>
        <v>2742270.2800000003</v>
      </c>
      <c r="E44" s="260">
        <f>SPID!M2</f>
        <v>1479471</v>
      </c>
      <c r="F44" s="261">
        <f t="shared" si="0"/>
        <v>1262799.2800000003</v>
      </c>
    </row>
    <row r="45" spans="1:6" ht="15.75" thickBot="1" x14ac:dyDescent="0.3">
      <c r="A45" s="255" t="s">
        <v>9</v>
      </c>
      <c r="B45" s="256">
        <f>'SVG+DGM'!F28</f>
        <v>723529.9</v>
      </c>
      <c r="C45" s="256">
        <f>'SVG+DGM'!H28</f>
        <v>15469.5</v>
      </c>
      <c r="D45" s="256">
        <f>'SVG+DGM'!L28</f>
        <v>721467.29999999993</v>
      </c>
      <c r="E45" s="256">
        <f>'SVG+DGM'!M28</f>
        <v>731706</v>
      </c>
      <c r="F45" s="257">
        <f t="shared" si="0"/>
        <v>-10238.70000000007</v>
      </c>
    </row>
    <row r="46" spans="1:6" ht="15.75" thickBot="1" x14ac:dyDescent="0.3">
      <c r="A46" s="255" t="s">
        <v>13</v>
      </c>
      <c r="B46" s="256">
        <f>'Value First'!F16</f>
        <v>0</v>
      </c>
      <c r="C46" s="256">
        <f>'Value First'!H16</f>
        <v>0</v>
      </c>
      <c r="D46" s="256">
        <f>'Value First'!L16</f>
        <v>0</v>
      </c>
      <c r="E46" s="256">
        <f>'Value First'!M16</f>
        <v>0</v>
      </c>
      <c r="F46" s="257">
        <f t="shared" si="0"/>
        <v>0</v>
      </c>
    </row>
    <row r="47" spans="1:6" ht="15.75" thickBot="1" x14ac:dyDescent="0.3">
      <c r="A47" s="255" t="s">
        <v>769</v>
      </c>
      <c r="B47" s="256">
        <f>Vcommission!F16</f>
        <v>12301.5</v>
      </c>
      <c r="C47" s="256">
        <f>Vcommission!H16</f>
        <v>1876.5</v>
      </c>
      <c r="D47" s="256">
        <f>Vcommission!L16</f>
        <v>12093</v>
      </c>
      <c r="E47" s="256">
        <f>Vcommission!M16</f>
        <v>12752</v>
      </c>
      <c r="F47" s="257">
        <f t="shared" si="0"/>
        <v>-659</v>
      </c>
    </row>
    <row r="48" spans="1:6" ht="15.75" thickBot="1" x14ac:dyDescent="0.3">
      <c r="A48" s="262" t="s">
        <v>12</v>
      </c>
      <c r="B48" s="260">
        <f>Vertoz!F24</f>
        <v>285450.06999999995</v>
      </c>
      <c r="C48" s="260">
        <f>Vertoz!H24</f>
        <v>31912.559999999994</v>
      </c>
      <c r="D48" s="260">
        <f>Vertoz!M24</f>
        <v>280529.15000000002</v>
      </c>
      <c r="E48" s="260">
        <f>Vertoz!N24</f>
        <v>280526</v>
      </c>
      <c r="F48" s="261">
        <f t="shared" si="0"/>
        <v>3.1500000000232831</v>
      </c>
    </row>
    <row r="49" spans="1:6" ht="15.75" thickBot="1" x14ac:dyDescent="0.3">
      <c r="A49" s="258" t="s">
        <v>65</v>
      </c>
      <c r="B49" s="256">
        <f>Xapads!F19</f>
        <v>193564.40000000002</v>
      </c>
      <c r="C49" s="256">
        <f>Xapads!H19</f>
        <v>26420.400000000001</v>
      </c>
      <c r="D49" s="256">
        <f>Xapads!L19</f>
        <v>190221.52</v>
      </c>
      <c r="E49" s="256">
        <f>Xapads!M19</f>
        <v>190140</v>
      </c>
      <c r="F49" s="257">
        <f t="shared" si="0"/>
        <v>81.519999999989523</v>
      </c>
    </row>
    <row r="50" spans="1:6" ht="15.75" thickBot="1" x14ac:dyDescent="0.3">
      <c r="A50" s="262" t="s">
        <v>812</v>
      </c>
      <c r="B50" s="260">
        <f>Yazle!F18</f>
        <v>730573.05</v>
      </c>
      <c r="C50" s="260">
        <v>0</v>
      </c>
      <c r="D50" s="260">
        <f>Yazle!L18</f>
        <v>730916.59</v>
      </c>
      <c r="E50" s="260">
        <f>Yazle!M18</f>
        <v>720686.14</v>
      </c>
      <c r="F50" s="261">
        <f t="shared" si="0"/>
        <v>10230.449999999953</v>
      </c>
    </row>
    <row r="51" spans="1:6" ht="15.75" thickBot="1" x14ac:dyDescent="0.3">
      <c r="A51" s="255" t="s">
        <v>77</v>
      </c>
      <c r="B51" s="256">
        <f>Zeematics!F20</f>
        <v>125528.24999999999</v>
      </c>
      <c r="C51" s="256">
        <f>Zeematics!H20</f>
        <v>18050.249999999993</v>
      </c>
      <c r="D51" s="256">
        <f>Zeematics!L20</f>
        <v>123378.68999999999</v>
      </c>
      <c r="E51" s="256">
        <f>Zeematics!M20</f>
        <v>125528</v>
      </c>
      <c r="F51" s="257">
        <f t="shared" si="0"/>
        <v>-2149.3100000000122</v>
      </c>
    </row>
    <row r="52" spans="1:6" x14ac:dyDescent="0.25">
      <c r="B52" s="63"/>
    </row>
    <row r="53" spans="1:6" x14ac:dyDescent="0.25">
      <c r="B53" s="63"/>
    </row>
    <row r="54" spans="1:6" x14ac:dyDescent="0.25">
      <c r="B54" s="63"/>
    </row>
    <row r="55" spans="1:6" x14ac:dyDescent="0.25">
      <c r="B55" s="63"/>
    </row>
    <row r="56" spans="1:6" x14ac:dyDescent="0.25">
      <c r="B56" s="63"/>
    </row>
    <row r="57" spans="1:6" x14ac:dyDescent="0.25">
      <c r="B57" s="63"/>
    </row>
    <row r="58" spans="1:6" x14ac:dyDescent="0.25">
      <c r="B58" s="63"/>
    </row>
    <row r="59" spans="1:6" x14ac:dyDescent="0.25">
      <c r="B59" s="63"/>
    </row>
    <row r="60" spans="1:6" x14ac:dyDescent="0.25">
      <c r="B60" s="63"/>
    </row>
    <row r="61" spans="1:6" x14ac:dyDescent="0.25">
      <c r="B61" s="63"/>
    </row>
    <row r="62" spans="1:6" x14ac:dyDescent="0.25">
      <c r="B62" s="63"/>
    </row>
    <row r="65" spans="8:9" ht="15.75" thickBot="1" x14ac:dyDescent="0.3"/>
    <row r="66" spans="8:9" ht="15.75" thickBot="1" x14ac:dyDescent="0.3">
      <c r="H66" s="98" t="s">
        <v>48</v>
      </c>
      <c r="I66" s="99">
        <f>SUM(B65:B85)</f>
        <v>0</v>
      </c>
    </row>
    <row r="67" spans="8:9" ht="15.75" thickBot="1" x14ac:dyDescent="0.3"/>
    <row r="68" spans="8:9" ht="15.75" thickBot="1" x14ac:dyDescent="0.3">
      <c r="H68" s="98" t="s">
        <v>49</v>
      </c>
      <c r="I68" s="99">
        <f>SUM(C65:C85)</f>
        <v>0</v>
      </c>
    </row>
    <row r="69" spans="8:9" ht="15.75" thickBot="1" x14ac:dyDescent="0.3"/>
    <row r="70" spans="8:9" ht="15.75" thickBot="1" x14ac:dyDescent="0.3">
      <c r="H70" s="98" t="s">
        <v>19</v>
      </c>
      <c r="I70" s="99">
        <f>SUM(D65:D85)</f>
        <v>0</v>
      </c>
    </row>
    <row r="71" spans="8:9" ht="15.75" thickBot="1" x14ac:dyDescent="0.3"/>
    <row r="72" spans="8:9" ht="15.75" thickBot="1" x14ac:dyDescent="0.3">
      <c r="H72" s="98" t="s">
        <v>20</v>
      </c>
      <c r="I72" s="99">
        <f>SUM(E65:E85)</f>
        <v>0</v>
      </c>
    </row>
    <row r="73" spans="8:9" ht="15.75" thickBot="1" x14ac:dyDescent="0.3"/>
    <row r="74" spans="8:9" ht="15.75" thickBot="1" x14ac:dyDescent="0.3">
      <c r="H74" s="98" t="s">
        <v>21</v>
      </c>
      <c r="I74" s="99">
        <f>SUM(F65:F85)</f>
        <v>0</v>
      </c>
    </row>
  </sheetData>
  <sortState ref="A1:F49">
    <sortCondition ref="A1:A49"/>
  </sortState>
  <mergeCells count="23">
    <mergeCell ref="A2:F2"/>
    <mergeCell ref="K8:L8"/>
    <mergeCell ref="K7:L7"/>
    <mergeCell ref="K6:L6"/>
    <mergeCell ref="K5:L5"/>
    <mergeCell ref="K2:N2"/>
    <mergeCell ref="K3:L3"/>
    <mergeCell ref="M3:N3"/>
    <mergeCell ref="M5:N5"/>
    <mergeCell ref="M4:N4"/>
    <mergeCell ref="K4:L4"/>
    <mergeCell ref="M7:N7"/>
    <mergeCell ref="M6:N6"/>
    <mergeCell ref="M8:N8"/>
    <mergeCell ref="H19:L19"/>
    <mergeCell ref="M11:N11"/>
    <mergeCell ref="K11:L11"/>
    <mergeCell ref="M9:N9"/>
    <mergeCell ref="M10:N10"/>
    <mergeCell ref="K10:L10"/>
    <mergeCell ref="K9:L9"/>
    <mergeCell ref="H14:I14"/>
    <mergeCell ref="K14:N14"/>
  </mergeCells>
  <hyperlinks>
    <hyperlink ref="A9" location="Adomantra!A1" display="Adomantra!A1"/>
    <hyperlink ref="A22" location="DigiDesk!A1" display="Digidesk"/>
    <hyperlink ref="A24" location="'Fork Media'!A1" display="ClickZoot / Fork Media"/>
    <hyperlink ref="A31" location="KOMLI!A1" display="Komli Media"/>
    <hyperlink ref="A18" location="CTN!A1" display="Click Thru Network"/>
    <hyperlink ref="A20" location="Dcreative!A1" display="D-creative"/>
    <hyperlink ref="A27" location="HTTPOOL!A1" display="HTTPOOL"/>
    <hyperlink ref="A28" location="iCubes!A1" display="Icubes"/>
    <hyperlink ref="A15" location="AquGen!A1" display="AquGen!A1"/>
    <hyperlink ref="A16" location="Bizvin!A1" display="Bizwin"/>
    <hyperlink ref="A45" location="'SVG+DGM'!A1" display="SVG+DGM"/>
    <hyperlink ref="A34" location="'Media-Conversion'!A1" display="Media-Conv"/>
    <hyperlink ref="A37" location="Opicle!A1" display="Opicle"/>
    <hyperlink ref="A3" location="AD2Click!A1" display="AD2CLICK"/>
    <hyperlink ref="A48" location="Vertoz!A1" display="Vertoz"/>
    <hyperlink ref="A46" location="'Value First'!A1" display="Value First"/>
    <hyperlink ref="A43" location="'Sense Digital'!A1" display="Sense Digital"/>
    <hyperlink ref="A38" location="OptiMidea!A1" display="OptiMidea"/>
    <hyperlink ref="A35" location="Mobinet!A1" display="Eleve Media"/>
    <hyperlink ref="A36" location="Myinsuranceclub!A1" display="Myinsuranceclub"/>
    <hyperlink ref="A42" location="Refearn!A1" display="Refearn"/>
    <hyperlink ref="A7" location="Admitad!A1" display="Admitad"/>
    <hyperlink ref="A17" location="Catalyst!A1" display="Catalyst"/>
    <hyperlink ref="A49" location="Xapads!A1" display="Xapads"/>
    <hyperlink ref="A11" location="AdsPayMedia!A1" display="AdsPayMedia"/>
    <hyperlink ref="A5" location="Adclickzone!A1" display="Ad-Click-Zone"/>
    <hyperlink ref="A10" location="AdSpar!A1" display="AdSpar"/>
    <hyperlink ref="A6" location="Adhunterz!A1" display="Adhunterz"/>
    <hyperlink ref="A40" location="Rappier!A1" display="Rappier"/>
    <hyperlink ref="A39" location="Pracharnama!A1" display="Pracharnama"/>
    <hyperlink ref="A13" location="Adzjunction!A1" display="Adzjunction"/>
    <hyperlink ref="A23" location="Esperto!A1" display="Esperto"/>
    <hyperlink ref="A51" location="Zeematics!A1" display="Zeematics"/>
    <hyperlink ref="A19" location="Connectingdots!A1" display="Connectingdots"/>
    <hyperlink ref="A12" location="'ADS-PLAY-MEDIA'!A1" display="ADS-PLAY-MEDIA"/>
    <hyperlink ref="A4" location="'Adbird-Media'!A1" display="Adbird-Media"/>
    <hyperlink ref="A44" location="SPID!A1" display="SPID"/>
    <hyperlink ref="A32" location="Kratos!A1" display="Kratos"/>
    <hyperlink ref="K14:N14" location="'GST-Monthwise'!A1" display="GST-MONTHWISE"/>
    <hyperlink ref="A14" location="Apoxy!A1" display="Apoxy"/>
    <hyperlink ref="A8" location="Admobly!A1" display="Admobly"/>
    <hyperlink ref="A21" location="'Dial-Star'!A1" display="DialStar Digital"/>
    <hyperlink ref="A26" location="Hauterfly!A1" display="Hauterfly"/>
    <hyperlink ref="A47" location="Vcommission!A1" display="Vcommission"/>
    <hyperlink ref="A30" location="Isobar!A1" display="Isobar"/>
    <hyperlink ref="A29" location="'Investment Guru'!A1" display="Investment Guru - B.D Digital"/>
    <hyperlink ref="A50" location="Yazle!A1" display="Yazle Media International"/>
    <hyperlink ref="A41" location="Recroemedia!A1" display="Recroemedia"/>
    <hyperlink ref="A25" location="'Fork GCC'!A1" display="Fork Media GCC"/>
    <hyperlink ref="A33" location="Leadsurf!A1" display="Leadsurf Digital"/>
  </hyperlinks>
  <pageMargins left="0.7" right="0.7" top="0.75" bottom="0.75" header="0.3" footer="0.3"/>
  <pageSetup paperSize="9"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R54"/>
  <sheetViews>
    <sheetView topLeftCell="C1" workbookViewId="0">
      <pane ySplit="2" topLeftCell="A12" activePane="bottomLeft" state="frozen"/>
      <selection pane="bottomLeft" activeCell="N32" sqref="N32"/>
    </sheetView>
  </sheetViews>
  <sheetFormatPr defaultColWidth="9.140625" defaultRowHeight="12.75" x14ac:dyDescent="0.2"/>
  <cols>
    <col min="1" max="1" width="12.140625" style="5" bestFit="1" customWidth="1"/>
    <col min="2" max="2" width="5.5703125" style="5" bestFit="1" customWidth="1"/>
    <col min="3" max="3" width="21.7109375" style="5" customWidth="1"/>
    <col min="4" max="4" width="5.5703125" style="25" bestFit="1" customWidth="1"/>
    <col min="5" max="5" width="19.28515625" style="26" bestFit="1" customWidth="1"/>
    <col min="6" max="6" width="10.42578125" style="26" bestFit="1" customWidth="1"/>
    <col min="7" max="7" width="9.28515625" style="26" bestFit="1" customWidth="1"/>
    <col min="8" max="8" width="8.7109375" style="26" bestFit="1" customWidth="1"/>
    <col min="9" max="9" width="8.7109375" style="26" customWidth="1"/>
    <col min="10" max="10" width="10.7109375" style="5" bestFit="1" customWidth="1"/>
    <col min="11" max="11" width="10.7109375" style="26" bestFit="1" customWidth="1"/>
    <col min="12" max="12" width="7.42578125" style="26" bestFit="1" customWidth="1"/>
    <col min="13" max="13" width="12.140625" style="26" bestFit="1" customWidth="1"/>
    <col min="14" max="14" width="13.5703125" style="26" bestFit="1" customWidth="1"/>
    <col min="15" max="16" width="14.85546875" style="5" bestFit="1" customWidth="1"/>
    <col min="17" max="17" width="9.7109375" style="5" bestFit="1" customWidth="1"/>
    <col min="18" max="18" width="8.5703125" style="5" bestFit="1" customWidth="1"/>
    <col min="19" max="16384" width="9.140625" style="5"/>
  </cols>
  <sheetData>
    <row r="1" spans="1:17" x14ac:dyDescent="0.2">
      <c r="A1" s="1" t="s">
        <v>22</v>
      </c>
      <c r="B1" s="2" t="s">
        <v>23</v>
      </c>
      <c r="C1" s="2" t="s">
        <v>24</v>
      </c>
      <c r="D1" s="2" t="s">
        <v>25</v>
      </c>
      <c r="E1" s="2" t="s">
        <v>26</v>
      </c>
      <c r="F1" s="3" t="s">
        <v>27</v>
      </c>
      <c r="G1" s="3" t="s">
        <v>28</v>
      </c>
      <c r="H1" s="3" t="s">
        <v>29</v>
      </c>
      <c r="I1" s="3"/>
      <c r="J1" s="2" t="s">
        <v>30</v>
      </c>
      <c r="K1" s="2" t="s">
        <v>31</v>
      </c>
      <c r="L1" s="3" t="s">
        <v>32</v>
      </c>
      <c r="M1" s="3" t="s">
        <v>19</v>
      </c>
      <c r="N1" s="3" t="s">
        <v>33</v>
      </c>
      <c r="O1" s="3" t="s">
        <v>34</v>
      </c>
      <c r="P1" s="3" t="s">
        <v>35</v>
      </c>
      <c r="Q1" s="4" t="s">
        <v>36</v>
      </c>
    </row>
    <row r="2" spans="1:17" ht="23.25" x14ac:dyDescent="0.35">
      <c r="A2" s="245" t="s">
        <v>37</v>
      </c>
      <c r="B2" s="347" t="s">
        <v>443</v>
      </c>
      <c r="C2" s="348"/>
      <c r="D2" s="6"/>
      <c r="E2" s="7" t="s">
        <v>38</v>
      </c>
      <c r="F2" s="8">
        <f>SUM(F3:F52)</f>
        <v>2484074.59</v>
      </c>
      <c r="G2" s="8">
        <f>SUM(G3:G52)</f>
        <v>2145949</v>
      </c>
      <c r="H2" s="8">
        <f>SUM(H3:H52)</f>
        <v>289425.87000000005</v>
      </c>
      <c r="I2" s="8"/>
      <c r="J2" s="6"/>
      <c r="K2" s="8"/>
      <c r="L2" s="8">
        <f>SUM(L3:L52)</f>
        <v>47261.752999999997</v>
      </c>
      <c r="M2" s="8">
        <f>SUM(M3:M52)</f>
        <v>2436812.8370000003</v>
      </c>
      <c r="N2" s="8">
        <f>SUM(N3:N52)</f>
        <v>2423844.304</v>
      </c>
      <c r="O2" s="6"/>
      <c r="P2" s="6"/>
      <c r="Q2" s="9"/>
    </row>
    <row r="3" spans="1:17" x14ac:dyDescent="0.2">
      <c r="A3" s="142"/>
      <c r="B3" s="142"/>
      <c r="C3" s="191"/>
      <c r="D3" s="191"/>
      <c r="E3" s="149" t="s">
        <v>85</v>
      </c>
      <c r="F3" s="150">
        <f t="shared" ref="F3:F18" si="0">SUM(G3:H3)</f>
        <v>117279.3</v>
      </c>
      <c r="G3" s="149">
        <v>101982</v>
      </c>
      <c r="H3" s="150">
        <f>G3*15%</f>
        <v>15297.3</v>
      </c>
      <c r="I3" s="150"/>
      <c r="J3" s="152"/>
      <c r="K3" s="152"/>
      <c r="L3" s="150">
        <f t="shared" ref="L3:L8" si="1">F3*2%</f>
        <v>2345.5860000000002</v>
      </c>
      <c r="M3" s="150">
        <f t="shared" ref="M3:M18" si="2">F3-L3</f>
        <v>114933.71400000001</v>
      </c>
      <c r="N3" s="149">
        <v>114933.42</v>
      </c>
      <c r="O3" s="142" t="s">
        <v>494</v>
      </c>
      <c r="P3" s="142" t="s">
        <v>136</v>
      </c>
      <c r="Q3" s="143" t="s">
        <v>137</v>
      </c>
    </row>
    <row r="4" spans="1:17" x14ac:dyDescent="0.2">
      <c r="A4" s="142"/>
      <c r="B4" s="142"/>
      <c r="C4" s="142"/>
      <c r="D4" s="155"/>
      <c r="E4" s="149" t="s">
        <v>86</v>
      </c>
      <c r="F4" s="150">
        <f t="shared" si="0"/>
        <v>295732.84999999998</v>
      </c>
      <c r="G4" s="149">
        <v>257159</v>
      </c>
      <c r="H4" s="150">
        <f t="shared" ref="H4:H18" si="3">G4*15%</f>
        <v>38573.85</v>
      </c>
      <c r="I4" s="150"/>
      <c r="J4" s="152"/>
      <c r="K4" s="152"/>
      <c r="L4" s="150">
        <f t="shared" si="1"/>
        <v>5914.6569999999992</v>
      </c>
      <c r="M4" s="150">
        <f t="shared" si="2"/>
        <v>289818.19299999997</v>
      </c>
      <c r="N4" s="149">
        <v>276692.02399999998</v>
      </c>
      <c r="O4" s="142" t="s">
        <v>494</v>
      </c>
      <c r="P4" s="142" t="s">
        <v>136</v>
      </c>
      <c r="Q4" s="143" t="s">
        <v>137</v>
      </c>
    </row>
    <row r="5" spans="1:17" x14ac:dyDescent="0.2">
      <c r="A5" s="142"/>
      <c r="B5" s="142"/>
      <c r="C5" s="142"/>
      <c r="D5" s="155"/>
      <c r="E5" s="149" t="s">
        <v>79</v>
      </c>
      <c r="F5" s="150">
        <f t="shared" si="0"/>
        <v>3795</v>
      </c>
      <c r="G5" s="149">
        <v>3300</v>
      </c>
      <c r="H5" s="150">
        <f t="shared" si="3"/>
        <v>495</v>
      </c>
      <c r="I5" s="150"/>
      <c r="J5" s="152"/>
      <c r="K5" s="152"/>
      <c r="L5" s="150">
        <f t="shared" si="1"/>
        <v>75.900000000000006</v>
      </c>
      <c r="M5" s="150">
        <f t="shared" si="2"/>
        <v>3719.1</v>
      </c>
      <c r="N5" s="149">
        <v>3719.1</v>
      </c>
      <c r="O5" s="142" t="s">
        <v>494</v>
      </c>
      <c r="P5" s="142" t="s">
        <v>136</v>
      </c>
      <c r="Q5" s="143" t="s">
        <v>137</v>
      </c>
    </row>
    <row r="6" spans="1:17" x14ac:dyDescent="0.2">
      <c r="A6" s="142"/>
      <c r="B6" s="142"/>
      <c r="C6" s="142"/>
      <c r="D6" s="155"/>
      <c r="E6" s="192" t="s">
        <v>80</v>
      </c>
      <c r="F6" s="150">
        <f t="shared" si="0"/>
        <v>64648.4</v>
      </c>
      <c r="G6" s="192">
        <v>56216</v>
      </c>
      <c r="H6" s="150">
        <f t="shared" si="3"/>
        <v>8432.4</v>
      </c>
      <c r="I6" s="150"/>
      <c r="J6" s="152"/>
      <c r="K6" s="152"/>
      <c r="L6" s="150">
        <f t="shared" si="1"/>
        <v>1292.9680000000001</v>
      </c>
      <c r="M6" s="150">
        <f t="shared" si="2"/>
        <v>63355.432000000001</v>
      </c>
      <c r="N6" s="149">
        <v>63355.040000000001</v>
      </c>
      <c r="O6" s="142" t="s">
        <v>494</v>
      </c>
      <c r="P6" s="142" t="s">
        <v>136</v>
      </c>
      <c r="Q6" s="143" t="s">
        <v>137</v>
      </c>
    </row>
    <row r="7" spans="1:17" x14ac:dyDescent="0.2">
      <c r="A7" s="142"/>
      <c r="B7" s="142"/>
      <c r="C7" s="142"/>
      <c r="D7" s="155"/>
      <c r="E7" s="149" t="s">
        <v>81</v>
      </c>
      <c r="F7" s="150">
        <f t="shared" si="0"/>
        <v>3044.05</v>
      </c>
      <c r="G7" s="149">
        <v>2647</v>
      </c>
      <c r="H7" s="150">
        <f t="shared" si="3"/>
        <v>397.05</v>
      </c>
      <c r="I7" s="150"/>
      <c r="J7" s="152"/>
      <c r="K7" s="152"/>
      <c r="L7" s="150">
        <f t="shared" si="1"/>
        <v>60.881000000000007</v>
      </c>
      <c r="M7" s="150">
        <f t="shared" si="2"/>
        <v>2983.1690000000003</v>
      </c>
      <c r="N7" s="149">
        <v>2983.12</v>
      </c>
      <c r="O7" s="142" t="s">
        <v>494</v>
      </c>
      <c r="P7" s="142" t="s">
        <v>136</v>
      </c>
      <c r="Q7" s="143" t="s">
        <v>137</v>
      </c>
    </row>
    <row r="8" spans="1:17" x14ac:dyDescent="0.2">
      <c r="A8" s="142"/>
      <c r="B8" s="142"/>
      <c r="C8" s="142"/>
      <c r="D8" s="155"/>
      <c r="E8" s="149" t="s">
        <v>82</v>
      </c>
      <c r="F8" s="150">
        <f t="shared" si="0"/>
        <v>88555.75</v>
      </c>
      <c r="G8" s="149">
        <v>77005</v>
      </c>
      <c r="H8" s="150">
        <f t="shared" si="3"/>
        <v>11550.75</v>
      </c>
      <c r="I8" s="150"/>
      <c r="J8" s="152"/>
      <c r="K8" s="152"/>
      <c r="L8" s="150">
        <f t="shared" si="1"/>
        <v>1771.115</v>
      </c>
      <c r="M8" s="150">
        <f t="shared" si="2"/>
        <v>86784.634999999995</v>
      </c>
      <c r="N8" s="149">
        <v>86784.88</v>
      </c>
      <c r="O8" s="142" t="s">
        <v>494</v>
      </c>
      <c r="P8" s="142" t="s">
        <v>136</v>
      </c>
      <c r="Q8" s="143" t="s">
        <v>137</v>
      </c>
    </row>
    <row r="9" spans="1:17" x14ac:dyDescent="0.2">
      <c r="A9" s="142"/>
      <c r="B9" s="142"/>
      <c r="C9" s="142"/>
      <c r="D9" s="155"/>
      <c r="E9" s="149" t="s">
        <v>83</v>
      </c>
      <c r="F9" s="150">
        <f t="shared" si="0"/>
        <v>180837.5</v>
      </c>
      <c r="G9" s="149">
        <v>157250</v>
      </c>
      <c r="H9" s="150">
        <f t="shared" si="3"/>
        <v>23587.5</v>
      </c>
      <c r="I9" s="150"/>
      <c r="J9" s="152"/>
      <c r="K9" s="152"/>
      <c r="L9" s="150">
        <f>G9*2%</f>
        <v>3145</v>
      </c>
      <c r="M9" s="150">
        <f t="shared" si="2"/>
        <v>177692.5</v>
      </c>
      <c r="N9" s="149">
        <v>177692</v>
      </c>
      <c r="O9" s="142" t="s">
        <v>245</v>
      </c>
      <c r="P9" s="142" t="s">
        <v>136</v>
      </c>
      <c r="Q9" s="143" t="s">
        <v>137</v>
      </c>
    </row>
    <row r="10" spans="1:17" x14ac:dyDescent="0.2">
      <c r="A10" s="142"/>
      <c r="B10" s="142"/>
      <c r="C10" s="142"/>
      <c r="D10" s="155"/>
      <c r="E10" s="149" t="s">
        <v>84</v>
      </c>
      <c r="F10" s="150">
        <f t="shared" si="0"/>
        <v>268299.59999999998</v>
      </c>
      <c r="G10" s="149">
        <v>233304</v>
      </c>
      <c r="H10" s="150">
        <f t="shared" si="3"/>
        <v>34995.599999999999</v>
      </c>
      <c r="I10" s="150"/>
      <c r="J10" s="152"/>
      <c r="K10" s="152"/>
      <c r="L10" s="150">
        <f t="shared" ref="L10:L18" si="4">F10*2%</f>
        <v>5365.9919999999993</v>
      </c>
      <c r="M10" s="150">
        <f t="shared" si="2"/>
        <v>262933.60799999995</v>
      </c>
      <c r="N10" s="149">
        <v>262934</v>
      </c>
      <c r="O10" s="142" t="s">
        <v>494</v>
      </c>
      <c r="P10" s="142" t="s">
        <v>136</v>
      </c>
      <c r="Q10" s="143" t="s">
        <v>137</v>
      </c>
    </row>
    <row r="11" spans="1:17" x14ac:dyDescent="0.2">
      <c r="A11" s="142" t="s">
        <v>90</v>
      </c>
      <c r="B11" s="142"/>
      <c r="C11" s="142" t="s">
        <v>78</v>
      </c>
      <c r="D11" s="155"/>
      <c r="E11" s="142" t="s">
        <v>92</v>
      </c>
      <c r="F11" s="150">
        <f t="shared" si="0"/>
        <v>198444</v>
      </c>
      <c r="G11" s="150">
        <v>172560</v>
      </c>
      <c r="H11" s="150">
        <f t="shared" si="3"/>
        <v>25884</v>
      </c>
      <c r="I11" s="150"/>
      <c r="J11" s="152"/>
      <c r="K11" s="152"/>
      <c r="L11" s="150">
        <f t="shared" si="4"/>
        <v>3968.88</v>
      </c>
      <c r="M11" s="150">
        <f t="shared" si="2"/>
        <v>194475.12</v>
      </c>
      <c r="N11" s="149">
        <v>194475.12</v>
      </c>
      <c r="O11" s="142" t="s">
        <v>494</v>
      </c>
      <c r="P11" s="142" t="s">
        <v>136</v>
      </c>
      <c r="Q11" s="143" t="s">
        <v>137</v>
      </c>
    </row>
    <row r="12" spans="1:17" x14ac:dyDescent="0.2">
      <c r="A12" s="142" t="s">
        <v>90</v>
      </c>
      <c r="B12" s="142"/>
      <c r="C12" s="142" t="s">
        <v>94</v>
      </c>
      <c r="D12" s="155"/>
      <c r="E12" s="142" t="s">
        <v>93</v>
      </c>
      <c r="F12" s="150">
        <f t="shared" si="0"/>
        <v>64198.75</v>
      </c>
      <c r="G12" s="150">
        <v>55825</v>
      </c>
      <c r="H12" s="150">
        <f t="shared" si="3"/>
        <v>8373.75</v>
      </c>
      <c r="I12" s="150"/>
      <c r="J12" s="152"/>
      <c r="K12" s="152"/>
      <c r="L12" s="150">
        <f t="shared" si="4"/>
        <v>1283.9750000000001</v>
      </c>
      <c r="M12" s="150">
        <f t="shared" si="2"/>
        <v>62914.775000000001</v>
      </c>
      <c r="N12" s="149">
        <v>62915.02</v>
      </c>
      <c r="O12" s="142" t="s">
        <v>494</v>
      </c>
      <c r="P12" s="142" t="s">
        <v>136</v>
      </c>
      <c r="Q12" s="143" t="s">
        <v>137</v>
      </c>
    </row>
    <row r="13" spans="1:17" x14ac:dyDescent="0.2">
      <c r="A13" s="142" t="s">
        <v>90</v>
      </c>
      <c r="B13" s="142"/>
      <c r="C13" s="142" t="s">
        <v>94</v>
      </c>
      <c r="D13" s="155"/>
      <c r="E13" s="142" t="s">
        <v>95</v>
      </c>
      <c r="F13" s="150">
        <f t="shared" si="0"/>
        <v>12713.25</v>
      </c>
      <c r="G13" s="150">
        <v>11055</v>
      </c>
      <c r="H13" s="150">
        <f t="shared" si="3"/>
        <v>1658.25</v>
      </c>
      <c r="I13" s="150"/>
      <c r="J13" s="152"/>
      <c r="K13" s="152"/>
      <c r="L13" s="150">
        <f t="shared" si="4"/>
        <v>254.26500000000001</v>
      </c>
      <c r="M13" s="150">
        <f t="shared" si="2"/>
        <v>12458.985000000001</v>
      </c>
      <c r="N13" s="149">
        <v>12458.74</v>
      </c>
      <c r="O13" s="142" t="s">
        <v>494</v>
      </c>
      <c r="P13" s="142" t="s">
        <v>136</v>
      </c>
      <c r="Q13" s="143" t="s">
        <v>137</v>
      </c>
    </row>
    <row r="14" spans="1:17" x14ac:dyDescent="0.2">
      <c r="A14" s="142" t="s">
        <v>90</v>
      </c>
      <c r="B14" s="142"/>
      <c r="C14" s="142" t="s">
        <v>97</v>
      </c>
      <c r="D14" s="155"/>
      <c r="E14" s="142" t="s">
        <v>96</v>
      </c>
      <c r="F14" s="150">
        <f t="shared" si="0"/>
        <v>59570</v>
      </c>
      <c r="G14" s="150">
        <v>51800</v>
      </c>
      <c r="H14" s="150">
        <f t="shared" si="3"/>
        <v>7770</v>
      </c>
      <c r="I14" s="150"/>
      <c r="J14" s="152"/>
      <c r="K14" s="152"/>
      <c r="L14" s="150">
        <f t="shared" si="4"/>
        <v>1191.4000000000001</v>
      </c>
      <c r="M14" s="150">
        <f t="shared" si="2"/>
        <v>58378.6</v>
      </c>
      <c r="N14" s="149">
        <v>58378.6</v>
      </c>
      <c r="O14" s="142" t="s">
        <v>494</v>
      </c>
      <c r="P14" s="142" t="s">
        <v>136</v>
      </c>
      <c r="Q14" s="143" t="s">
        <v>137</v>
      </c>
    </row>
    <row r="15" spans="1:17" x14ac:dyDescent="0.2">
      <c r="A15" s="142" t="s">
        <v>90</v>
      </c>
      <c r="B15" s="142"/>
      <c r="C15" s="142" t="s">
        <v>42</v>
      </c>
      <c r="D15" s="193"/>
      <c r="E15" s="142" t="s">
        <v>98</v>
      </c>
      <c r="F15" s="150">
        <f t="shared" si="0"/>
        <v>474487.7</v>
      </c>
      <c r="G15" s="150">
        <v>412598</v>
      </c>
      <c r="H15" s="150">
        <f t="shared" si="3"/>
        <v>61889.7</v>
      </c>
      <c r="I15" s="150"/>
      <c r="J15" s="152"/>
      <c r="K15" s="152"/>
      <c r="L15" s="150">
        <f t="shared" si="4"/>
        <v>9489.7540000000008</v>
      </c>
      <c r="M15" s="150">
        <f t="shared" si="2"/>
        <v>464997.946</v>
      </c>
      <c r="N15" s="149">
        <v>464998.24</v>
      </c>
      <c r="O15" s="142" t="s">
        <v>494</v>
      </c>
      <c r="P15" s="142" t="s">
        <v>136</v>
      </c>
      <c r="Q15" s="143" t="s">
        <v>137</v>
      </c>
    </row>
    <row r="16" spans="1:17" x14ac:dyDescent="0.2">
      <c r="A16" s="266" t="s">
        <v>114</v>
      </c>
      <c r="B16" s="266"/>
      <c r="C16" s="266" t="s">
        <v>78</v>
      </c>
      <c r="D16" s="266"/>
      <c r="E16" s="267" t="s">
        <v>129</v>
      </c>
      <c r="F16" s="170" t="s">
        <v>693</v>
      </c>
      <c r="G16" s="170" t="s">
        <v>693</v>
      </c>
      <c r="H16" s="170" t="s">
        <v>693</v>
      </c>
      <c r="I16" s="170"/>
      <c r="J16" s="171"/>
      <c r="K16" s="171"/>
      <c r="L16" s="170" t="s">
        <v>693</v>
      </c>
      <c r="M16" s="170" t="s">
        <v>693</v>
      </c>
      <c r="N16" s="267"/>
      <c r="O16" s="266"/>
      <c r="P16" s="268"/>
      <c r="Q16" s="268"/>
    </row>
    <row r="17" spans="1:18" x14ac:dyDescent="0.2">
      <c r="A17" s="142" t="s">
        <v>263</v>
      </c>
      <c r="B17" s="142"/>
      <c r="C17" s="142" t="s">
        <v>260</v>
      </c>
      <c r="D17" s="193" t="s">
        <v>146</v>
      </c>
      <c r="E17" s="149" t="s">
        <v>259</v>
      </c>
      <c r="F17" s="150">
        <f t="shared" si="0"/>
        <v>9487.5</v>
      </c>
      <c r="G17" s="150">
        <v>8250</v>
      </c>
      <c r="H17" s="150">
        <f t="shared" si="3"/>
        <v>1237.5</v>
      </c>
      <c r="I17" s="150"/>
      <c r="J17" s="152"/>
      <c r="K17" s="152"/>
      <c r="L17" s="150">
        <f t="shared" si="4"/>
        <v>189.75</v>
      </c>
      <c r="M17" s="150">
        <f t="shared" si="2"/>
        <v>9297.75</v>
      </c>
      <c r="N17" s="149">
        <v>9404</v>
      </c>
      <c r="O17" s="142" t="s">
        <v>644</v>
      </c>
      <c r="P17" s="142" t="s">
        <v>136</v>
      </c>
      <c r="Q17" s="143" t="s">
        <v>137</v>
      </c>
    </row>
    <row r="18" spans="1:18" x14ac:dyDescent="0.2">
      <c r="A18" s="142" t="s">
        <v>263</v>
      </c>
      <c r="B18" s="142"/>
      <c r="C18" s="142" t="s">
        <v>262</v>
      </c>
      <c r="D18" s="142" t="s">
        <v>109</v>
      </c>
      <c r="E18" s="149" t="s">
        <v>261</v>
      </c>
      <c r="F18" s="150">
        <f t="shared" si="0"/>
        <v>4473.5</v>
      </c>
      <c r="G18" s="150">
        <v>3890</v>
      </c>
      <c r="H18" s="150">
        <f t="shared" si="3"/>
        <v>583.5</v>
      </c>
      <c r="I18" s="150"/>
      <c r="J18" s="152"/>
      <c r="K18" s="152"/>
      <c r="L18" s="150">
        <f t="shared" si="4"/>
        <v>89.47</v>
      </c>
      <c r="M18" s="150">
        <f t="shared" si="2"/>
        <v>4384.03</v>
      </c>
      <c r="N18" s="149">
        <v>4436</v>
      </c>
      <c r="O18" s="144" t="s">
        <v>643</v>
      </c>
      <c r="P18" s="142" t="s">
        <v>136</v>
      </c>
      <c r="Q18" s="143" t="s">
        <v>137</v>
      </c>
    </row>
    <row r="19" spans="1:18" s="190" customFormat="1" x14ac:dyDescent="0.2">
      <c r="A19" s="184"/>
      <c r="B19" s="184"/>
      <c r="C19" s="185" t="s">
        <v>502</v>
      </c>
      <c r="D19" s="184"/>
      <c r="E19" s="186" t="s">
        <v>501</v>
      </c>
      <c r="F19" s="187"/>
      <c r="G19" s="187"/>
      <c r="H19" s="187"/>
      <c r="I19" s="187"/>
      <c r="J19" s="188"/>
      <c r="K19" s="188"/>
      <c r="L19" s="187"/>
      <c r="M19" s="187"/>
      <c r="N19" s="186"/>
      <c r="O19" s="189"/>
      <c r="P19" s="189"/>
      <c r="Q19" s="189"/>
    </row>
    <row r="20" spans="1:18" s="190" customFormat="1" x14ac:dyDescent="0.2">
      <c r="A20" s="184"/>
      <c r="B20" s="184"/>
      <c r="C20" s="185" t="s">
        <v>503</v>
      </c>
      <c r="D20" s="184"/>
      <c r="E20" s="186" t="s">
        <v>504</v>
      </c>
      <c r="F20" s="187"/>
      <c r="G20" s="187"/>
      <c r="H20" s="187"/>
      <c r="I20" s="187"/>
      <c r="J20" s="188"/>
      <c r="K20" s="188"/>
      <c r="L20" s="187"/>
      <c r="M20" s="187"/>
      <c r="N20" s="186"/>
      <c r="O20" s="184"/>
      <c r="P20" s="189"/>
      <c r="Q20" s="189"/>
    </row>
    <row r="21" spans="1:18" s="239" customFormat="1" x14ac:dyDescent="0.2">
      <c r="A21" s="233"/>
      <c r="B21" s="233"/>
      <c r="C21" s="234"/>
      <c r="D21" s="233"/>
      <c r="E21" s="235"/>
      <c r="F21" s="236"/>
      <c r="G21" s="236"/>
      <c r="H21" s="236"/>
      <c r="I21" s="236"/>
      <c r="J21" s="237"/>
      <c r="K21" s="237"/>
      <c r="L21" s="236"/>
      <c r="M21" s="236"/>
      <c r="N21" s="235"/>
      <c r="O21" s="233"/>
      <c r="P21" s="238"/>
      <c r="Q21" s="238"/>
    </row>
    <row r="22" spans="1:18" s="239" customFormat="1" x14ac:dyDescent="0.2">
      <c r="A22" s="176" t="s">
        <v>22</v>
      </c>
      <c r="B22" s="176" t="s">
        <v>23</v>
      </c>
      <c r="C22" s="176" t="s">
        <v>24</v>
      </c>
      <c r="D22" s="176" t="s">
        <v>25</v>
      </c>
      <c r="E22" s="176" t="s">
        <v>26</v>
      </c>
      <c r="F22" s="177" t="s">
        <v>27</v>
      </c>
      <c r="G22" s="177" t="s">
        <v>28</v>
      </c>
      <c r="H22" s="177" t="s">
        <v>435</v>
      </c>
      <c r="I22" s="177" t="s">
        <v>436</v>
      </c>
      <c r="J22" s="176" t="s">
        <v>30</v>
      </c>
      <c r="K22" s="176" t="s">
        <v>31</v>
      </c>
      <c r="L22" s="177" t="s">
        <v>32</v>
      </c>
      <c r="M22" s="177" t="s">
        <v>19</v>
      </c>
      <c r="N22" s="177" t="s">
        <v>33</v>
      </c>
      <c r="O22" s="177" t="s">
        <v>34</v>
      </c>
      <c r="P22" s="177" t="s">
        <v>35</v>
      </c>
      <c r="Q22" s="176" t="s">
        <v>36</v>
      </c>
    </row>
    <row r="23" spans="1:18" s="239" customFormat="1" x14ac:dyDescent="0.2">
      <c r="A23" s="278" t="s">
        <v>855</v>
      </c>
      <c r="B23" s="279"/>
      <c r="C23" s="279" t="s">
        <v>854</v>
      </c>
      <c r="D23" s="279" t="s">
        <v>40</v>
      </c>
      <c r="E23" s="279" t="s">
        <v>853</v>
      </c>
      <c r="F23" s="276">
        <f>SUM(G23:I23)</f>
        <v>50303.399999999994</v>
      </c>
      <c r="G23" s="276">
        <v>42630</v>
      </c>
      <c r="H23" s="276">
        <f>G23*9%</f>
        <v>3836.7</v>
      </c>
      <c r="I23" s="276">
        <f>G23*9%</f>
        <v>3836.7</v>
      </c>
      <c r="J23" s="280"/>
      <c r="K23" s="279"/>
      <c r="L23" s="276">
        <f>G23*2%</f>
        <v>852.6</v>
      </c>
      <c r="M23" s="276">
        <f t="shared" ref="M23:M52" si="5">F23-L23</f>
        <v>49450.799999999996</v>
      </c>
      <c r="N23" s="281">
        <v>458196</v>
      </c>
      <c r="O23" s="282" t="s">
        <v>1198</v>
      </c>
      <c r="P23" s="276"/>
      <c r="Q23" s="279"/>
      <c r="R23" s="240"/>
    </row>
    <row r="24" spans="1:18" x14ac:dyDescent="0.2">
      <c r="A24" s="283" t="s">
        <v>980</v>
      </c>
      <c r="B24" s="283"/>
      <c r="C24" s="283" t="s">
        <v>982</v>
      </c>
      <c r="D24" s="283" t="s">
        <v>40</v>
      </c>
      <c r="E24" s="284" t="s">
        <v>981</v>
      </c>
      <c r="F24" s="276">
        <f t="shared" ref="F24:F52" si="6">SUM(G24:I24)</f>
        <v>9622.9000000000015</v>
      </c>
      <c r="G24" s="276">
        <v>8155</v>
      </c>
      <c r="H24" s="276">
        <f t="shared" ref="H24:H26" si="7">G24*9%</f>
        <v>733.94999999999993</v>
      </c>
      <c r="I24" s="276">
        <f t="shared" ref="I24:I26" si="8">G24*9%</f>
        <v>733.94999999999993</v>
      </c>
      <c r="J24" s="277"/>
      <c r="K24" s="277"/>
      <c r="L24" s="276">
        <f t="shared" ref="L24:L27" si="9">G24*2%</f>
        <v>163.1</v>
      </c>
      <c r="M24" s="276">
        <f t="shared" si="5"/>
        <v>9459.8000000000011</v>
      </c>
      <c r="N24" s="284"/>
      <c r="O24" s="283"/>
      <c r="P24" s="279"/>
      <c r="Q24" s="279"/>
    </row>
    <row r="25" spans="1:18" x14ac:dyDescent="0.2">
      <c r="A25" s="283" t="s">
        <v>980</v>
      </c>
      <c r="B25" s="283"/>
      <c r="C25" s="283" t="s">
        <v>984</v>
      </c>
      <c r="D25" s="283" t="s">
        <v>786</v>
      </c>
      <c r="E25" s="284" t="s">
        <v>983</v>
      </c>
      <c r="F25" s="276">
        <f t="shared" si="6"/>
        <v>32804</v>
      </c>
      <c r="G25" s="276">
        <v>27800</v>
      </c>
      <c r="H25" s="276">
        <f t="shared" si="7"/>
        <v>2502</v>
      </c>
      <c r="I25" s="276">
        <f t="shared" si="8"/>
        <v>2502</v>
      </c>
      <c r="J25" s="277"/>
      <c r="K25" s="277"/>
      <c r="L25" s="276">
        <f t="shared" si="9"/>
        <v>556</v>
      </c>
      <c r="M25" s="276">
        <f t="shared" si="5"/>
        <v>32248</v>
      </c>
      <c r="N25" s="284"/>
      <c r="O25" s="283"/>
      <c r="P25" s="279"/>
      <c r="Q25" s="279"/>
    </row>
    <row r="26" spans="1:18" x14ac:dyDescent="0.2">
      <c r="A26" s="283"/>
      <c r="B26" s="283"/>
      <c r="C26" s="283" t="s">
        <v>78</v>
      </c>
      <c r="D26" s="283"/>
      <c r="E26" s="284" t="s">
        <v>1026</v>
      </c>
      <c r="F26" s="276">
        <f t="shared" si="6"/>
        <v>387756.26</v>
      </c>
      <c r="G26" s="276">
        <v>328607</v>
      </c>
      <c r="H26" s="276">
        <f t="shared" si="7"/>
        <v>29574.629999999997</v>
      </c>
      <c r="I26" s="276">
        <f t="shared" si="8"/>
        <v>29574.629999999997</v>
      </c>
      <c r="J26" s="277"/>
      <c r="K26" s="277"/>
      <c r="L26" s="276">
        <f t="shared" si="9"/>
        <v>6572.14</v>
      </c>
      <c r="M26" s="276">
        <f t="shared" si="5"/>
        <v>381184.12</v>
      </c>
      <c r="N26" s="284"/>
      <c r="O26" s="283"/>
      <c r="P26" s="279"/>
      <c r="Q26" s="279"/>
    </row>
    <row r="27" spans="1:18" x14ac:dyDescent="0.2">
      <c r="A27" s="39" t="s">
        <v>1128</v>
      </c>
      <c r="B27" s="39"/>
      <c r="C27" s="39" t="s">
        <v>1130</v>
      </c>
      <c r="D27" s="39" t="s">
        <v>109</v>
      </c>
      <c r="E27" s="70" t="s">
        <v>1129</v>
      </c>
      <c r="F27" s="38">
        <f t="shared" si="6"/>
        <v>98445.040000000008</v>
      </c>
      <c r="G27" s="38">
        <v>83428</v>
      </c>
      <c r="H27" s="38">
        <f t="shared" ref="H27:H52" si="10">G27*9%</f>
        <v>7508.5199999999995</v>
      </c>
      <c r="I27" s="38">
        <f t="shared" ref="I27:I52" si="11">G27*9%</f>
        <v>7508.5199999999995</v>
      </c>
      <c r="J27" s="57"/>
      <c r="K27" s="57"/>
      <c r="L27" s="38">
        <f t="shared" si="9"/>
        <v>1668.56</v>
      </c>
      <c r="M27" s="38">
        <f t="shared" si="5"/>
        <v>96776.48000000001</v>
      </c>
      <c r="N27" s="70">
        <v>102673</v>
      </c>
      <c r="O27" s="39" t="s">
        <v>1251</v>
      </c>
      <c r="P27" s="12"/>
      <c r="Q27" s="12"/>
    </row>
    <row r="28" spans="1:18" x14ac:dyDescent="0.2">
      <c r="A28" s="151" t="s">
        <v>1202</v>
      </c>
      <c r="B28" s="151"/>
      <c r="C28" s="151" t="s">
        <v>1200</v>
      </c>
      <c r="D28" s="151" t="s">
        <v>1201</v>
      </c>
      <c r="E28" s="163" t="s">
        <v>1199</v>
      </c>
      <c r="F28" s="145">
        <f t="shared" si="6"/>
        <v>59575.839999999997</v>
      </c>
      <c r="G28" s="145">
        <v>50488</v>
      </c>
      <c r="H28" s="145">
        <f t="shared" si="10"/>
        <v>4543.92</v>
      </c>
      <c r="I28" s="145">
        <f t="shared" si="11"/>
        <v>4543.92</v>
      </c>
      <c r="J28" s="146"/>
      <c r="K28" s="146"/>
      <c r="L28" s="145">
        <f t="shared" ref="L28:L52" si="12">G28*2%</f>
        <v>1009.76</v>
      </c>
      <c r="M28" s="145">
        <f t="shared" si="5"/>
        <v>58566.079999999994</v>
      </c>
      <c r="N28" s="163">
        <v>58566</v>
      </c>
      <c r="O28" s="151" t="s">
        <v>1257</v>
      </c>
      <c r="P28" s="142" t="s">
        <v>136</v>
      </c>
      <c r="Q28" s="143" t="s">
        <v>137</v>
      </c>
    </row>
    <row r="29" spans="1:18" x14ac:dyDescent="0.2">
      <c r="A29" s="151"/>
      <c r="B29" s="151"/>
      <c r="C29" s="151"/>
      <c r="D29" s="151"/>
      <c r="E29" s="163"/>
      <c r="F29" s="145">
        <f t="shared" si="6"/>
        <v>0</v>
      </c>
      <c r="G29" s="145"/>
      <c r="H29" s="145">
        <f t="shared" si="10"/>
        <v>0</v>
      </c>
      <c r="I29" s="145">
        <f t="shared" si="11"/>
        <v>0</v>
      </c>
      <c r="J29" s="146"/>
      <c r="K29" s="146"/>
      <c r="L29" s="145">
        <f t="shared" si="12"/>
        <v>0</v>
      </c>
      <c r="M29" s="145">
        <f t="shared" si="5"/>
        <v>0</v>
      </c>
      <c r="N29" s="163">
        <v>8250</v>
      </c>
      <c r="O29" s="151" t="s">
        <v>1268</v>
      </c>
      <c r="P29" s="142" t="s">
        <v>136</v>
      </c>
      <c r="Q29" s="143" t="s">
        <v>137</v>
      </c>
    </row>
    <row r="30" spans="1:18" x14ac:dyDescent="0.2">
      <c r="A30" s="39"/>
      <c r="B30" s="39"/>
      <c r="C30" s="39"/>
      <c r="D30" s="39"/>
      <c r="E30" s="70"/>
      <c r="F30" s="38">
        <f t="shared" si="6"/>
        <v>0</v>
      </c>
      <c r="G30" s="38"/>
      <c r="H30" s="38">
        <f t="shared" si="10"/>
        <v>0</v>
      </c>
      <c r="I30" s="38">
        <f t="shared" si="11"/>
        <v>0</v>
      </c>
      <c r="J30" s="57"/>
      <c r="K30" s="57"/>
      <c r="L30" s="38">
        <f t="shared" si="12"/>
        <v>0</v>
      </c>
      <c r="M30" s="38">
        <f t="shared" si="5"/>
        <v>0</v>
      </c>
      <c r="N30" s="70"/>
      <c r="O30" s="39"/>
      <c r="P30" s="12"/>
      <c r="Q30" s="12"/>
    </row>
    <row r="31" spans="1:18" x14ac:dyDescent="0.2">
      <c r="A31" s="241"/>
      <c r="B31" s="241"/>
      <c r="C31" s="241"/>
      <c r="D31" s="241"/>
      <c r="E31" s="242"/>
      <c r="F31" s="38">
        <f t="shared" si="6"/>
        <v>0</v>
      </c>
      <c r="G31" s="38"/>
      <c r="H31" s="38">
        <f t="shared" si="10"/>
        <v>0</v>
      </c>
      <c r="I31" s="38">
        <f t="shared" si="11"/>
        <v>0</v>
      </c>
      <c r="J31" s="57"/>
      <c r="K31" s="57"/>
      <c r="L31" s="38">
        <f t="shared" si="12"/>
        <v>0</v>
      </c>
      <c r="M31" s="38">
        <f t="shared" si="5"/>
        <v>0</v>
      </c>
      <c r="N31" s="242"/>
      <c r="O31" s="293"/>
      <c r="P31" s="241"/>
      <c r="Q31" s="241"/>
    </row>
    <row r="32" spans="1:18" x14ac:dyDescent="0.2">
      <c r="A32" s="39"/>
      <c r="B32" s="39"/>
      <c r="C32" s="39"/>
      <c r="D32" s="39"/>
      <c r="E32" s="70"/>
      <c r="F32" s="38">
        <f t="shared" si="6"/>
        <v>0</v>
      </c>
      <c r="G32" s="38"/>
      <c r="H32" s="38">
        <f t="shared" si="10"/>
        <v>0</v>
      </c>
      <c r="I32" s="38">
        <f t="shared" si="11"/>
        <v>0</v>
      </c>
      <c r="J32" s="57"/>
      <c r="K32" s="57"/>
      <c r="L32" s="38">
        <f t="shared" si="12"/>
        <v>0</v>
      </c>
      <c r="M32" s="38">
        <f t="shared" si="5"/>
        <v>0</v>
      </c>
      <c r="N32" s="70"/>
      <c r="O32" s="70"/>
      <c r="P32" s="12"/>
      <c r="Q32" s="12"/>
    </row>
    <row r="33" spans="1:17" x14ac:dyDescent="0.2">
      <c r="A33" s="39"/>
      <c r="B33" s="39"/>
      <c r="C33" s="39"/>
      <c r="D33" s="39"/>
      <c r="E33" s="70"/>
      <c r="F33" s="38">
        <f t="shared" si="6"/>
        <v>0</v>
      </c>
      <c r="G33" s="38"/>
      <c r="H33" s="38">
        <f t="shared" si="10"/>
        <v>0</v>
      </c>
      <c r="I33" s="38">
        <f t="shared" si="11"/>
        <v>0</v>
      </c>
      <c r="J33" s="57"/>
      <c r="K33" s="57"/>
      <c r="L33" s="38">
        <f t="shared" si="12"/>
        <v>0</v>
      </c>
      <c r="M33" s="38">
        <f t="shared" si="5"/>
        <v>0</v>
      </c>
      <c r="N33" s="70"/>
      <c r="O33" s="39"/>
      <c r="P33" s="12"/>
      <c r="Q33" s="12"/>
    </row>
    <row r="34" spans="1:17" x14ac:dyDescent="0.2">
      <c r="A34" s="39"/>
      <c r="B34" s="39"/>
      <c r="C34" s="39"/>
      <c r="D34" s="39"/>
      <c r="E34" s="70"/>
      <c r="F34" s="38">
        <f t="shared" si="6"/>
        <v>0</v>
      </c>
      <c r="G34" s="38"/>
      <c r="H34" s="38">
        <f t="shared" si="10"/>
        <v>0</v>
      </c>
      <c r="I34" s="38">
        <f t="shared" si="11"/>
        <v>0</v>
      </c>
      <c r="J34" s="57"/>
      <c r="K34" s="57"/>
      <c r="L34" s="38">
        <f t="shared" si="12"/>
        <v>0</v>
      </c>
      <c r="M34" s="38">
        <f t="shared" si="5"/>
        <v>0</v>
      </c>
      <c r="N34" s="70"/>
      <c r="O34" s="70"/>
      <c r="P34" s="12"/>
      <c r="Q34" s="12"/>
    </row>
    <row r="35" spans="1:17" x14ac:dyDescent="0.2">
      <c r="A35" s="39"/>
      <c r="B35" s="39"/>
      <c r="C35" s="39"/>
      <c r="D35" s="39"/>
      <c r="E35" s="70"/>
      <c r="F35" s="38">
        <f t="shared" si="6"/>
        <v>0</v>
      </c>
      <c r="G35" s="38"/>
      <c r="H35" s="38">
        <f t="shared" si="10"/>
        <v>0</v>
      </c>
      <c r="I35" s="38">
        <f t="shared" si="11"/>
        <v>0</v>
      </c>
      <c r="J35" s="57"/>
      <c r="K35" s="57"/>
      <c r="L35" s="38">
        <f t="shared" si="12"/>
        <v>0</v>
      </c>
      <c r="M35" s="38">
        <f t="shared" si="5"/>
        <v>0</v>
      </c>
      <c r="N35" s="70"/>
      <c r="O35" s="39"/>
      <c r="P35" s="12"/>
      <c r="Q35" s="12"/>
    </row>
    <row r="36" spans="1:17" x14ac:dyDescent="0.2">
      <c r="A36" s="39"/>
      <c r="B36" s="39"/>
      <c r="C36" s="39"/>
      <c r="D36" s="39"/>
      <c r="E36" s="70"/>
      <c r="F36" s="38">
        <f t="shared" si="6"/>
        <v>0</v>
      </c>
      <c r="G36" s="38"/>
      <c r="H36" s="38">
        <f t="shared" si="10"/>
        <v>0</v>
      </c>
      <c r="I36" s="38">
        <f t="shared" si="11"/>
        <v>0</v>
      </c>
      <c r="J36" s="57"/>
      <c r="K36" s="57"/>
      <c r="L36" s="38">
        <f t="shared" si="12"/>
        <v>0</v>
      </c>
      <c r="M36" s="38">
        <f t="shared" si="5"/>
        <v>0</v>
      </c>
      <c r="N36" s="70"/>
      <c r="O36" s="39"/>
      <c r="P36" s="12"/>
      <c r="Q36" s="12"/>
    </row>
    <row r="37" spans="1:17" x14ac:dyDescent="0.2">
      <c r="A37" s="39"/>
      <c r="B37" s="39"/>
      <c r="C37" s="39"/>
      <c r="D37" s="39"/>
      <c r="E37" s="70"/>
      <c r="F37" s="38">
        <f t="shared" si="6"/>
        <v>0</v>
      </c>
      <c r="G37" s="38"/>
      <c r="H37" s="38">
        <f t="shared" si="10"/>
        <v>0</v>
      </c>
      <c r="I37" s="38">
        <f t="shared" si="11"/>
        <v>0</v>
      </c>
      <c r="J37" s="57"/>
      <c r="K37" s="57"/>
      <c r="L37" s="38">
        <f t="shared" si="12"/>
        <v>0</v>
      </c>
      <c r="M37" s="38">
        <f t="shared" si="5"/>
        <v>0</v>
      </c>
      <c r="N37" s="70"/>
      <c r="O37" s="39"/>
      <c r="P37" s="12"/>
      <c r="Q37" s="12"/>
    </row>
    <row r="38" spans="1:17" x14ac:dyDescent="0.2">
      <c r="A38" s="39"/>
      <c r="B38" s="39"/>
      <c r="C38" s="39"/>
      <c r="D38" s="39"/>
      <c r="E38" s="70"/>
      <c r="F38" s="38">
        <f t="shared" si="6"/>
        <v>0</v>
      </c>
      <c r="G38" s="38"/>
      <c r="H38" s="38">
        <f t="shared" si="10"/>
        <v>0</v>
      </c>
      <c r="I38" s="38">
        <f t="shared" si="11"/>
        <v>0</v>
      </c>
      <c r="J38" s="57"/>
      <c r="K38" s="57"/>
      <c r="L38" s="38">
        <f t="shared" si="12"/>
        <v>0</v>
      </c>
      <c r="M38" s="38">
        <f t="shared" si="5"/>
        <v>0</v>
      </c>
      <c r="N38" s="70"/>
      <c r="O38" s="39"/>
      <c r="P38" s="12"/>
      <c r="Q38" s="12"/>
    </row>
    <row r="39" spans="1:17" x14ac:dyDescent="0.2">
      <c r="A39" s="39"/>
      <c r="B39" s="39"/>
      <c r="C39" s="39"/>
      <c r="D39" s="39"/>
      <c r="E39" s="70"/>
      <c r="F39" s="38">
        <f t="shared" si="6"/>
        <v>0</v>
      </c>
      <c r="G39" s="38"/>
      <c r="H39" s="38">
        <f t="shared" si="10"/>
        <v>0</v>
      </c>
      <c r="I39" s="38">
        <f t="shared" si="11"/>
        <v>0</v>
      </c>
      <c r="J39" s="57"/>
      <c r="K39" s="57"/>
      <c r="L39" s="38">
        <f t="shared" si="12"/>
        <v>0</v>
      </c>
      <c r="M39" s="38">
        <f t="shared" si="5"/>
        <v>0</v>
      </c>
      <c r="N39" s="70"/>
      <c r="O39" s="39"/>
      <c r="P39" s="12"/>
      <c r="Q39" s="12"/>
    </row>
    <row r="40" spans="1:17" x14ac:dyDescent="0.2">
      <c r="A40" s="39"/>
      <c r="B40" s="39"/>
      <c r="C40" s="39"/>
      <c r="D40" s="39"/>
      <c r="E40" s="70"/>
      <c r="F40" s="38">
        <f t="shared" si="6"/>
        <v>0</v>
      </c>
      <c r="G40" s="38"/>
      <c r="H40" s="38">
        <f t="shared" si="10"/>
        <v>0</v>
      </c>
      <c r="I40" s="38">
        <f t="shared" si="11"/>
        <v>0</v>
      </c>
      <c r="J40" s="57"/>
      <c r="K40" s="57"/>
      <c r="L40" s="38">
        <f t="shared" si="12"/>
        <v>0</v>
      </c>
      <c r="M40" s="38">
        <f t="shared" si="5"/>
        <v>0</v>
      </c>
      <c r="N40" s="70"/>
      <c r="O40" s="39"/>
      <c r="P40" s="12"/>
      <c r="Q40" s="12"/>
    </row>
    <row r="41" spans="1:17" x14ac:dyDescent="0.2">
      <c r="A41" s="39"/>
      <c r="B41" s="39"/>
      <c r="C41" s="39"/>
      <c r="D41" s="39"/>
      <c r="E41" s="70"/>
      <c r="F41" s="38">
        <f t="shared" si="6"/>
        <v>0</v>
      </c>
      <c r="G41" s="38"/>
      <c r="H41" s="38">
        <f t="shared" si="10"/>
        <v>0</v>
      </c>
      <c r="I41" s="38">
        <f t="shared" si="11"/>
        <v>0</v>
      </c>
      <c r="J41" s="57"/>
      <c r="K41" s="57"/>
      <c r="L41" s="38">
        <f t="shared" si="12"/>
        <v>0</v>
      </c>
      <c r="M41" s="38">
        <f t="shared" si="5"/>
        <v>0</v>
      </c>
      <c r="N41" s="70"/>
      <c r="O41" s="39"/>
      <c r="P41" s="39"/>
      <c r="Q41" s="39"/>
    </row>
    <row r="42" spans="1:17" x14ac:dyDescent="0.2">
      <c r="A42" s="39"/>
      <c r="B42" s="39"/>
      <c r="C42" s="39"/>
      <c r="D42" s="39"/>
      <c r="E42" s="70"/>
      <c r="F42" s="38">
        <f t="shared" si="6"/>
        <v>0</v>
      </c>
      <c r="G42" s="38"/>
      <c r="H42" s="38">
        <f t="shared" si="10"/>
        <v>0</v>
      </c>
      <c r="I42" s="38">
        <f t="shared" si="11"/>
        <v>0</v>
      </c>
      <c r="J42" s="57"/>
      <c r="K42" s="57"/>
      <c r="L42" s="38">
        <f t="shared" si="12"/>
        <v>0</v>
      </c>
      <c r="M42" s="38">
        <f t="shared" si="5"/>
        <v>0</v>
      </c>
      <c r="N42" s="70"/>
      <c r="O42" s="39"/>
      <c r="P42" s="39"/>
      <c r="Q42" s="39"/>
    </row>
    <row r="43" spans="1:17" x14ac:dyDescent="0.2">
      <c r="A43" s="39"/>
      <c r="B43" s="39"/>
      <c r="C43" s="39"/>
      <c r="D43" s="39"/>
      <c r="E43" s="70"/>
      <c r="F43" s="38">
        <f t="shared" si="6"/>
        <v>0</v>
      </c>
      <c r="G43" s="38"/>
      <c r="H43" s="38">
        <f t="shared" si="10"/>
        <v>0</v>
      </c>
      <c r="I43" s="38">
        <f t="shared" si="11"/>
        <v>0</v>
      </c>
      <c r="J43" s="57"/>
      <c r="K43" s="57"/>
      <c r="L43" s="38">
        <f t="shared" si="12"/>
        <v>0</v>
      </c>
      <c r="M43" s="38">
        <f t="shared" si="5"/>
        <v>0</v>
      </c>
      <c r="N43" s="70"/>
      <c r="O43" s="39"/>
      <c r="P43" s="12"/>
      <c r="Q43" s="12"/>
    </row>
    <row r="44" spans="1:17" x14ac:dyDescent="0.2">
      <c r="A44" s="39"/>
      <c r="B44" s="39"/>
      <c r="C44" s="39"/>
      <c r="D44" s="243"/>
      <c r="E44" s="70"/>
      <c r="F44" s="38">
        <f t="shared" si="6"/>
        <v>0</v>
      </c>
      <c r="G44" s="38"/>
      <c r="H44" s="38">
        <f t="shared" si="10"/>
        <v>0</v>
      </c>
      <c r="I44" s="38">
        <f t="shared" si="11"/>
        <v>0</v>
      </c>
      <c r="J44" s="57"/>
      <c r="K44" s="57"/>
      <c r="L44" s="38">
        <f t="shared" si="12"/>
        <v>0</v>
      </c>
      <c r="M44" s="38">
        <f t="shared" si="5"/>
        <v>0</v>
      </c>
      <c r="N44" s="70"/>
      <c r="O44" s="39"/>
      <c r="P44" s="39"/>
      <c r="Q44" s="39"/>
    </row>
    <row r="45" spans="1:17" x14ac:dyDescent="0.2">
      <c r="A45" s="39"/>
      <c r="B45" s="39"/>
      <c r="C45" s="39"/>
      <c r="D45" s="243"/>
      <c r="E45" s="70"/>
      <c r="F45" s="38">
        <f t="shared" si="6"/>
        <v>0</v>
      </c>
      <c r="G45" s="38"/>
      <c r="H45" s="38">
        <f t="shared" si="10"/>
        <v>0</v>
      </c>
      <c r="I45" s="38">
        <f t="shared" si="11"/>
        <v>0</v>
      </c>
      <c r="J45" s="57"/>
      <c r="K45" s="57"/>
      <c r="L45" s="38">
        <f t="shared" si="12"/>
        <v>0</v>
      </c>
      <c r="M45" s="38">
        <f t="shared" si="5"/>
        <v>0</v>
      </c>
      <c r="N45" s="70"/>
      <c r="O45" s="39"/>
      <c r="P45" s="39"/>
      <c r="Q45" s="39"/>
    </row>
    <row r="46" spans="1:17" x14ac:dyDescent="0.2">
      <c r="A46" s="12"/>
      <c r="B46" s="12"/>
      <c r="C46" s="12"/>
      <c r="D46" s="244"/>
      <c r="E46" s="38"/>
      <c r="F46" s="38">
        <f t="shared" si="6"/>
        <v>0</v>
      </c>
      <c r="G46" s="38"/>
      <c r="H46" s="38">
        <f t="shared" si="10"/>
        <v>0</v>
      </c>
      <c r="I46" s="38">
        <f t="shared" si="11"/>
        <v>0</v>
      </c>
      <c r="J46" s="57"/>
      <c r="K46" s="57"/>
      <c r="L46" s="38">
        <f t="shared" si="12"/>
        <v>0</v>
      </c>
      <c r="M46" s="38">
        <f t="shared" si="5"/>
        <v>0</v>
      </c>
      <c r="N46" s="38"/>
      <c r="O46" s="12"/>
      <c r="P46" s="12"/>
      <c r="Q46" s="12"/>
    </row>
    <row r="47" spans="1:17" x14ac:dyDescent="0.2">
      <c r="A47" s="12"/>
      <c r="B47" s="12"/>
      <c r="C47" s="12"/>
      <c r="D47" s="244"/>
      <c r="E47" s="38"/>
      <c r="F47" s="38">
        <f t="shared" si="6"/>
        <v>0</v>
      </c>
      <c r="G47" s="38"/>
      <c r="H47" s="38">
        <f t="shared" si="10"/>
        <v>0</v>
      </c>
      <c r="I47" s="38">
        <f t="shared" si="11"/>
        <v>0</v>
      </c>
      <c r="J47" s="57"/>
      <c r="K47" s="57"/>
      <c r="L47" s="38">
        <f t="shared" si="12"/>
        <v>0</v>
      </c>
      <c r="M47" s="38">
        <f t="shared" si="5"/>
        <v>0</v>
      </c>
      <c r="N47" s="38"/>
      <c r="O47" s="12"/>
      <c r="P47" s="12"/>
      <c r="Q47" s="12"/>
    </row>
    <row r="48" spans="1:17" x14ac:dyDescent="0.2">
      <c r="A48" s="14"/>
      <c r="B48" s="14"/>
      <c r="C48" s="14"/>
      <c r="D48" s="15"/>
      <c r="E48" s="16"/>
      <c r="F48" s="38">
        <f t="shared" si="6"/>
        <v>0</v>
      </c>
      <c r="G48" s="16"/>
      <c r="H48" s="38">
        <f t="shared" si="10"/>
        <v>0</v>
      </c>
      <c r="I48" s="38">
        <f t="shared" si="11"/>
        <v>0</v>
      </c>
      <c r="J48" s="90"/>
      <c r="K48" s="90"/>
      <c r="L48" s="16">
        <f t="shared" si="12"/>
        <v>0</v>
      </c>
      <c r="M48" s="16">
        <f t="shared" si="5"/>
        <v>0</v>
      </c>
      <c r="N48" s="16"/>
      <c r="O48" s="14"/>
      <c r="P48" s="14"/>
      <c r="Q48" s="17"/>
    </row>
    <row r="49" spans="1:17" x14ac:dyDescent="0.2">
      <c r="A49" s="18"/>
      <c r="B49" s="18"/>
      <c r="C49" s="18"/>
      <c r="D49" s="19"/>
      <c r="E49" s="20"/>
      <c r="F49" s="38">
        <f t="shared" si="6"/>
        <v>0</v>
      </c>
      <c r="G49" s="16"/>
      <c r="H49" s="38">
        <f t="shared" si="10"/>
        <v>0</v>
      </c>
      <c r="I49" s="38">
        <f t="shared" si="11"/>
        <v>0</v>
      </c>
      <c r="J49" s="90"/>
      <c r="K49" s="90"/>
      <c r="L49" s="16">
        <f t="shared" si="12"/>
        <v>0</v>
      </c>
      <c r="M49" s="16">
        <f t="shared" si="5"/>
        <v>0</v>
      </c>
      <c r="N49" s="20"/>
      <c r="O49" s="18"/>
      <c r="P49" s="18"/>
      <c r="Q49" s="21"/>
    </row>
    <row r="50" spans="1:17" x14ac:dyDescent="0.2">
      <c r="A50" s="14"/>
      <c r="B50" s="14"/>
      <c r="C50" s="14"/>
      <c r="D50" s="15"/>
      <c r="E50" s="16"/>
      <c r="F50" s="38">
        <f t="shared" si="6"/>
        <v>0</v>
      </c>
      <c r="G50" s="16"/>
      <c r="H50" s="38">
        <f t="shared" si="10"/>
        <v>0</v>
      </c>
      <c r="I50" s="38">
        <f t="shared" si="11"/>
        <v>0</v>
      </c>
      <c r="J50" s="90"/>
      <c r="K50" s="90"/>
      <c r="L50" s="16">
        <f t="shared" si="12"/>
        <v>0</v>
      </c>
      <c r="M50" s="16">
        <f t="shared" si="5"/>
        <v>0</v>
      </c>
      <c r="N50" s="16"/>
      <c r="O50" s="14"/>
      <c r="P50" s="14"/>
      <c r="Q50" s="17"/>
    </row>
    <row r="51" spans="1:17" x14ac:dyDescent="0.2">
      <c r="A51" s="14"/>
      <c r="B51" s="14"/>
      <c r="C51" s="14"/>
      <c r="D51" s="15"/>
      <c r="E51" s="16"/>
      <c r="F51" s="38">
        <f t="shared" si="6"/>
        <v>0</v>
      </c>
      <c r="G51" s="16"/>
      <c r="H51" s="38">
        <f t="shared" si="10"/>
        <v>0</v>
      </c>
      <c r="I51" s="38">
        <f t="shared" si="11"/>
        <v>0</v>
      </c>
      <c r="J51" s="14"/>
      <c r="K51" s="16"/>
      <c r="L51" s="11">
        <f t="shared" si="12"/>
        <v>0</v>
      </c>
      <c r="M51" s="11">
        <f t="shared" si="5"/>
        <v>0</v>
      </c>
      <c r="N51" s="16"/>
      <c r="O51" s="14"/>
      <c r="P51" s="14"/>
      <c r="Q51" s="17"/>
    </row>
    <row r="52" spans="1:17" x14ac:dyDescent="0.2">
      <c r="A52" s="22"/>
      <c r="B52" s="22"/>
      <c r="C52" s="22"/>
      <c r="D52" s="23"/>
      <c r="E52" s="24"/>
      <c r="F52" s="38">
        <f t="shared" si="6"/>
        <v>0</v>
      </c>
      <c r="G52" s="24"/>
      <c r="H52" s="38">
        <f t="shared" si="10"/>
        <v>0</v>
      </c>
      <c r="I52" s="38">
        <f t="shared" si="11"/>
        <v>0</v>
      </c>
      <c r="J52" s="22"/>
      <c r="K52" s="24"/>
      <c r="L52" s="11">
        <f t="shared" si="12"/>
        <v>0</v>
      </c>
      <c r="M52" s="11">
        <f t="shared" si="5"/>
        <v>0</v>
      </c>
      <c r="N52" s="24"/>
      <c r="O52" s="22"/>
      <c r="P52" s="22"/>
      <c r="Q52" s="12"/>
    </row>
    <row r="54" spans="1:17" x14ac:dyDescent="0.2">
      <c r="F54" s="27"/>
      <c r="G54" s="27"/>
      <c r="H54" s="27"/>
      <c r="I54" s="27"/>
      <c r="J54" s="27"/>
      <c r="K54" s="28"/>
      <c r="L54" s="27"/>
      <c r="M54" s="27"/>
      <c r="N54" s="27"/>
    </row>
  </sheetData>
  <mergeCells count="1">
    <mergeCell ref="B2:C2"/>
  </mergeCells>
  <hyperlinks>
    <hyperlink ref="A2" location="HOME!A1" display="HOME"/>
    <hyperlink ref="E2" location="MONTHWISE!A1" display="Monthwise"/>
    <hyperlink ref="B2:C2" location="'GST-Monthwise'!A1" display="GST - Monthwise"/>
  </hyperlinks>
  <pageMargins left="0.7" right="0.7" top="0.75" bottom="0.75" header="0.3" footer="0.3"/>
  <pageSetup paperSize="9"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T84"/>
  <sheetViews>
    <sheetView topLeftCell="E1" workbookViewId="0">
      <pane ySplit="2" topLeftCell="A39" activePane="bottomLeft" state="frozen"/>
      <selection pane="bottomLeft"/>
    </sheetView>
  </sheetViews>
  <sheetFormatPr defaultColWidth="9.140625" defaultRowHeight="12.75" x14ac:dyDescent="0.2"/>
  <cols>
    <col min="1" max="1" width="12.85546875" style="33" bestFit="1" customWidth="1"/>
    <col min="2" max="2" width="14.42578125" style="5" bestFit="1" customWidth="1"/>
    <col min="3" max="3" width="28" style="33" bestFit="1" customWidth="1"/>
    <col min="4" max="4" width="5.5703125" style="33" bestFit="1" customWidth="1"/>
    <col min="5" max="5" width="38.85546875" style="33" bestFit="1" customWidth="1"/>
    <col min="6" max="6" width="10.42578125" style="26" bestFit="1" customWidth="1"/>
    <col min="7" max="7" width="9.28515625" style="36" bestFit="1" customWidth="1"/>
    <col min="8" max="8" width="8.7109375" style="26" bestFit="1" customWidth="1"/>
    <col min="9" max="9" width="7.28515625" style="26" bestFit="1" customWidth="1"/>
    <col min="10" max="10" width="10.7109375" style="33" bestFit="1" customWidth="1"/>
    <col min="11" max="11" width="7.42578125" style="33" bestFit="1" customWidth="1"/>
    <col min="12" max="12" width="7" style="26" bestFit="1" customWidth="1"/>
    <col min="13" max="13" width="12.140625" style="26" bestFit="1" customWidth="1"/>
    <col min="14" max="14" width="13.5703125" style="36" bestFit="1" customWidth="1"/>
    <col min="15" max="15" width="14.85546875" style="36" bestFit="1" customWidth="1"/>
    <col min="16" max="16" width="5.42578125" style="33" bestFit="1" customWidth="1"/>
    <col min="17" max="17" width="15" style="33" bestFit="1" customWidth="1"/>
    <col min="18" max="18" width="7.7109375" style="33" bestFit="1" customWidth="1"/>
    <col min="19" max="16384" width="9.140625" style="33"/>
  </cols>
  <sheetData>
    <row r="1" spans="1:18" ht="13.5" thickBot="1" x14ac:dyDescent="0.25">
      <c r="A1" s="29" t="s">
        <v>22</v>
      </c>
      <c r="B1" s="2" t="s">
        <v>23</v>
      </c>
      <c r="C1" s="30" t="s">
        <v>24</v>
      </c>
      <c r="D1" s="30" t="s">
        <v>25</v>
      </c>
      <c r="E1" s="30" t="s">
        <v>26</v>
      </c>
      <c r="F1" s="31" t="s">
        <v>27</v>
      </c>
      <c r="G1" s="31" t="s">
        <v>28</v>
      </c>
      <c r="H1" s="31" t="s">
        <v>29</v>
      </c>
      <c r="I1" s="31"/>
      <c r="J1" s="30" t="s">
        <v>30</v>
      </c>
      <c r="K1" s="30" t="s">
        <v>31</v>
      </c>
      <c r="L1" s="31" t="s">
        <v>32</v>
      </c>
      <c r="M1" s="31" t="s">
        <v>19</v>
      </c>
      <c r="N1" s="31" t="s">
        <v>33</v>
      </c>
      <c r="O1" s="31" t="s">
        <v>34</v>
      </c>
      <c r="P1" s="31" t="s">
        <v>35</v>
      </c>
      <c r="Q1" s="32" t="s">
        <v>36</v>
      </c>
      <c r="R1" s="4" t="s">
        <v>39</v>
      </c>
    </row>
    <row r="2" spans="1:18" s="44" customFormat="1" ht="23.25" x14ac:dyDescent="0.35">
      <c r="A2" s="45" t="s">
        <v>37</v>
      </c>
      <c r="B2" s="270" t="s">
        <v>38</v>
      </c>
      <c r="C2" s="175" t="s">
        <v>443</v>
      </c>
      <c r="D2" s="46"/>
      <c r="E2" s="46"/>
      <c r="F2" s="47">
        <f>SUM(F3:F186)</f>
        <v>6625711.1700000018</v>
      </c>
      <c r="G2" s="47">
        <f>SUM(G3:G186)</f>
        <v>5670054</v>
      </c>
      <c r="H2" s="47">
        <f>SUM(H3:H137)</f>
        <v>640209.95999999985</v>
      </c>
      <c r="I2" s="47"/>
      <c r="J2" s="46"/>
      <c r="K2" s="46"/>
      <c r="L2" s="47">
        <f>SUM(L3:L186)</f>
        <v>113401.08</v>
      </c>
      <c r="M2" s="47">
        <f>SUM(M3:M186)</f>
        <v>6512310.0899999999</v>
      </c>
      <c r="N2" s="47">
        <f>SUM(N3:N186)</f>
        <v>6505238</v>
      </c>
      <c r="O2" s="47"/>
      <c r="P2" s="48"/>
      <c r="Q2" s="49"/>
    </row>
    <row r="3" spans="1:18" x14ac:dyDescent="0.2">
      <c r="A3" s="165" t="s">
        <v>143</v>
      </c>
      <c r="B3" s="147"/>
      <c r="C3" s="147" t="s">
        <v>318</v>
      </c>
      <c r="D3" s="147" t="s">
        <v>146</v>
      </c>
      <c r="E3" s="147" t="s">
        <v>295</v>
      </c>
      <c r="F3" s="150">
        <f t="shared" ref="F3:F19" si="0">SUM(G3:H3)</f>
        <v>2898</v>
      </c>
      <c r="G3" s="150">
        <v>2520</v>
      </c>
      <c r="H3" s="150">
        <f t="shared" ref="H3:H8" si="1">G3*15%</f>
        <v>378</v>
      </c>
      <c r="I3" s="150"/>
      <c r="J3" s="152"/>
      <c r="K3" s="146"/>
      <c r="L3" s="150">
        <f t="shared" ref="L3:L8" si="2">G3*2%</f>
        <v>50.4</v>
      </c>
      <c r="M3" s="150">
        <f t="shared" ref="M3:M19" si="3">F3-L3</f>
        <v>2847.6</v>
      </c>
      <c r="N3" s="199">
        <v>2849</v>
      </c>
      <c r="O3" s="150" t="s">
        <v>498</v>
      </c>
      <c r="P3" s="142" t="s">
        <v>136</v>
      </c>
      <c r="Q3" s="143" t="s">
        <v>137</v>
      </c>
      <c r="R3" s="17"/>
    </row>
    <row r="4" spans="1:18" x14ac:dyDescent="0.2">
      <c r="A4" s="165" t="s">
        <v>143</v>
      </c>
      <c r="B4" s="144"/>
      <c r="C4" s="144"/>
      <c r="D4" s="147" t="s">
        <v>146</v>
      </c>
      <c r="E4" s="144" t="s">
        <v>296</v>
      </c>
      <c r="F4" s="150">
        <f t="shared" si="0"/>
        <v>302608.7</v>
      </c>
      <c r="G4" s="145">
        <v>263138</v>
      </c>
      <c r="H4" s="150">
        <f t="shared" si="1"/>
        <v>39470.699999999997</v>
      </c>
      <c r="I4" s="150"/>
      <c r="J4" s="144"/>
      <c r="K4" s="144"/>
      <c r="L4" s="150">
        <f t="shared" si="2"/>
        <v>5262.76</v>
      </c>
      <c r="M4" s="150">
        <f t="shared" si="3"/>
        <v>297345.94</v>
      </c>
      <c r="N4" s="202">
        <v>216395</v>
      </c>
      <c r="O4" s="150" t="s">
        <v>498</v>
      </c>
      <c r="P4" s="142" t="s">
        <v>136</v>
      </c>
      <c r="Q4" s="143" t="s">
        <v>137</v>
      </c>
      <c r="R4" s="12"/>
    </row>
    <row r="5" spans="1:18" x14ac:dyDescent="0.2">
      <c r="A5" s="165" t="s">
        <v>143</v>
      </c>
      <c r="B5" s="144"/>
      <c r="C5" s="144"/>
      <c r="D5" s="147" t="s">
        <v>146</v>
      </c>
      <c r="E5" s="144" t="s">
        <v>297</v>
      </c>
      <c r="F5" s="150">
        <f t="shared" si="0"/>
        <v>214951.1</v>
      </c>
      <c r="G5" s="145">
        <v>186914</v>
      </c>
      <c r="H5" s="150">
        <f t="shared" si="1"/>
        <v>28037.1</v>
      </c>
      <c r="I5" s="150"/>
      <c r="J5" s="144"/>
      <c r="K5" s="144"/>
      <c r="L5" s="150">
        <f t="shared" si="2"/>
        <v>3738.28</v>
      </c>
      <c r="M5" s="150">
        <f t="shared" si="3"/>
        <v>211212.82</v>
      </c>
      <c r="N5" s="159">
        <v>211214</v>
      </c>
      <c r="O5" s="145" t="s">
        <v>1019</v>
      </c>
      <c r="P5" s="142" t="s">
        <v>136</v>
      </c>
      <c r="Q5" s="142" t="s">
        <v>136</v>
      </c>
      <c r="R5" s="12"/>
    </row>
    <row r="6" spans="1:18" x14ac:dyDescent="0.2">
      <c r="A6" s="165" t="s">
        <v>143</v>
      </c>
      <c r="B6" s="144"/>
      <c r="C6" s="144"/>
      <c r="D6" s="147" t="s">
        <v>146</v>
      </c>
      <c r="E6" s="144" t="s">
        <v>298</v>
      </c>
      <c r="F6" s="150">
        <f t="shared" si="0"/>
        <v>421262.25</v>
      </c>
      <c r="G6" s="145">
        <v>366315</v>
      </c>
      <c r="H6" s="150">
        <f t="shared" si="1"/>
        <v>54947.25</v>
      </c>
      <c r="I6" s="150"/>
      <c r="J6" s="144"/>
      <c r="K6" s="144"/>
      <c r="L6" s="150">
        <f t="shared" si="2"/>
        <v>7326.3</v>
      </c>
      <c r="M6" s="150">
        <f t="shared" si="3"/>
        <v>413935.95</v>
      </c>
      <c r="N6" s="159">
        <v>413937</v>
      </c>
      <c r="O6" s="145" t="s">
        <v>1019</v>
      </c>
      <c r="P6" s="142" t="s">
        <v>136</v>
      </c>
      <c r="Q6" s="142" t="s">
        <v>136</v>
      </c>
      <c r="R6" s="12"/>
    </row>
    <row r="7" spans="1:18" x14ac:dyDescent="0.2">
      <c r="A7" s="201" t="s">
        <v>255</v>
      </c>
      <c r="B7" s="12" t="s">
        <v>1049</v>
      </c>
      <c r="C7" s="144" t="s">
        <v>319</v>
      </c>
      <c r="D7" s="144" t="s">
        <v>40</v>
      </c>
      <c r="E7" s="144" t="s">
        <v>299</v>
      </c>
      <c r="F7" s="150">
        <f t="shared" si="0"/>
        <v>345000</v>
      </c>
      <c r="G7" s="145">
        <v>300000</v>
      </c>
      <c r="H7" s="150">
        <f t="shared" si="1"/>
        <v>45000</v>
      </c>
      <c r="I7" s="150"/>
      <c r="J7" s="144"/>
      <c r="K7" s="144"/>
      <c r="L7" s="150">
        <f t="shared" si="2"/>
        <v>6000</v>
      </c>
      <c r="M7" s="150">
        <f t="shared" si="3"/>
        <v>339000</v>
      </c>
      <c r="N7" s="159">
        <v>339000</v>
      </c>
      <c r="O7" s="145" t="s">
        <v>839</v>
      </c>
      <c r="P7" s="142" t="s">
        <v>136</v>
      </c>
      <c r="Q7" s="143" t="s">
        <v>137</v>
      </c>
      <c r="R7" s="12"/>
    </row>
    <row r="8" spans="1:18" x14ac:dyDescent="0.2">
      <c r="A8" s="201" t="s">
        <v>255</v>
      </c>
      <c r="B8" s="144"/>
      <c r="C8" s="144" t="s">
        <v>320</v>
      </c>
      <c r="D8" s="144" t="s">
        <v>109</v>
      </c>
      <c r="E8" s="144" t="s">
        <v>300</v>
      </c>
      <c r="F8" s="150">
        <f t="shared" si="0"/>
        <v>70197.149999999994</v>
      </c>
      <c r="G8" s="145">
        <v>61041</v>
      </c>
      <c r="H8" s="150">
        <f t="shared" si="1"/>
        <v>9156.15</v>
      </c>
      <c r="I8" s="150"/>
      <c r="J8" s="144"/>
      <c r="K8" s="144"/>
      <c r="L8" s="150">
        <f t="shared" si="2"/>
        <v>1220.82</v>
      </c>
      <c r="M8" s="150">
        <f t="shared" si="3"/>
        <v>68976.329999999987</v>
      </c>
      <c r="N8" s="159">
        <v>149927</v>
      </c>
      <c r="O8" s="145" t="s">
        <v>569</v>
      </c>
      <c r="P8" s="142" t="s">
        <v>136</v>
      </c>
      <c r="Q8" s="143" t="s">
        <v>137</v>
      </c>
      <c r="R8" s="12"/>
    </row>
    <row r="9" spans="1:18" x14ac:dyDescent="0.2">
      <c r="A9" s="201" t="s">
        <v>255</v>
      </c>
      <c r="B9" s="144"/>
      <c r="C9" s="144" t="s">
        <v>322</v>
      </c>
      <c r="D9" s="144" t="s">
        <v>109</v>
      </c>
      <c r="E9" s="144" t="s">
        <v>302</v>
      </c>
      <c r="F9" s="150">
        <f t="shared" si="0"/>
        <v>26278.65</v>
      </c>
      <c r="G9" s="145">
        <v>22851</v>
      </c>
      <c r="H9" s="150">
        <f t="shared" ref="H9:H19" si="4">G9*15%</f>
        <v>3427.65</v>
      </c>
      <c r="I9" s="150"/>
      <c r="J9" s="144"/>
      <c r="K9" s="144"/>
      <c r="L9" s="150">
        <f t="shared" ref="L9:L19" si="5">G9*2%</f>
        <v>457.02</v>
      </c>
      <c r="M9" s="150">
        <f t="shared" si="3"/>
        <v>25821.63</v>
      </c>
      <c r="N9" s="159">
        <v>25822</v>
      </c>
      <c r="O9" s="145" t="s">
        <v>595</v>
      </c>
      <c r="P9" s="142" t="s">
        <v>136</v>
      </c>
      <c r="Q9" s="143" t="s">
        <v>137</v>
      </c>
      <c r="R9" s="12"/>
    </row>
    <row r="10" spans="1:18" x14ac:dyDescent="0.2">
      <c r="A10" s="201" t="s">
        <v>255</v>
      </c>
      <c r="B10" s="144"/>
      <c r="C10" s="144" t="s">
        <v>323</v>
      </c>
      <c r="D10" s="144" t="s">
        <v>109</v>
      </c>
      <c r="E10" s="144" t="s">
        <v>303</v>
      </c>
      <c r="F10" s="150">
        <f t="shared" si="0"/>
        <v>32088.45</v>
      </c>
      <c r="G10" s="145">
        <v>27903</v>
      </c>
      <c r="H10" s="150">
        <f t="shared" si="4"/>
        <v>4185.45</v>
      </c>
      <c r="I10" s="150"/>
      <c r="J10" s="144"/>
      <c r="K10" s="144"/>
      <c r="L10" s="150">
        <f t="shared" si="5"/>
        <v>558.06000000000006</v>
      </c>
      <c r="M10" s="150">
        <f t="shared" si="3"/>
        <v>31530.39</v>
      </c>
      <c r="N10" s="159">
        <v>31530</v>
      </c>
      <c r="O10" s="145" t="s">
        <v>595</v>
      </c>
      <c r="P10" s="142" t="s">
        <v>136</v>
      </c>
      <c r="Q10" s="143" t="s">
        <v>137</v>
      </c>
      <c r="R10" s="12"/>
    </row>
    <row r="11" spans="1:18" x14ac:dyDescent="0.2">
      <c r="A11" s="201" t="s">
        <v>255</v>
      </c>
      <c r="B11" s="144"/>
      <c r="C11" s="144" t="s">
        <v>324</v>
      </c>
      <c r="D11" s="144" t="s">
        <v>109</v>
      </c>
      <c r="E11" s="144" t="s">
        <v>304</v>
      </c>
      <c r="F11" s="150">
        <f t="shared" si="0"/>
        <v>765.9</v>
      </c>
      <c r="G11" s="145">
        <v>666</v>
      </c>
      <c r="H11" s="150">
        <f t="shared" si="4"/>
        <v>99.899999999999991</v>
      </c>
      <c r="I11" s="150"/>
      <c r="J11" s="144"/>
      <c r="K11" s="144"/>
      <c r="L11" s="150">
        <f t="shared" si="5"/>
        <v>13.32</v>
      </c>
      <c r="M11" s="150">
        <f t="shared" si="3"/>
        <v>752.57999999999993</v>
      </c>
      <c r="N11" s="159">
        <v>752</v>
      </c>
      <c r="O11" s="145" t="s">
        <v>1019</v>
      </c>
      <c r="P11" s="142" t="s">
        <v>136</v>
      </c>
      <c r="Q11" s="142" t="s">
        <v>136</v>
      </c>
      <c r="R11" s="12"/>
    </row>
    <row r="12" spans="1:18" x14ac:dyDescent="0.2">
      <c r="A12" s="201" t="s">
        <v>255</v>
      </c>
      <c r="B12" s="12" t="s">
        <v>1049</v>
      </c>
      <c r="C12" s="144" t="s">
        <v>325</v>
      </c>
      <c r="D12" s="144" t="s">
        <v>40</v>
      </c>
      <c r="E12" s="144" t="s">
        <v>305</v>
      </c>
      <c r="F12" s="150">
        <f t="shared" si="0"/>
        <v>80960</v>
      </c>
      <c r="G12" s="145">
        <v>70400</v>
      </c>
      <c r="H12" s="150">
        <f t="shared" si="4"/>
        <v>10560</v>
      </c>
      <c r="I12" s="150"/>
      <c r="J12" s="144"/>
      <c r="K12" s="144"/>
      <c r="L12" s="150">
        <f t="shared" si="5"/>
        <v>1408</v>
      </c>
      <c r="M12" s="150">
        <f t="shared" si="3"/>
        <v>79552</v>
      </c>
      <c r="N12" s="159">
        <v>79552</v>
      </c>
      <c r="O12" s="145" t="s">
        <v>1019</v>
      </c>
      <c r="P12" s="142" t="s">
        <v>136</v>
      </c>
      <c r="Q12" s="142" t="s">
        <v>136</v>
      </c>
      <c r="R12" s="12"/>
    </row>
    <row r="13" spans="1:18" x14ac:dyDescent="0.2">
      <c r="A13" s="201" t="s">
        <v>149</v>
      </c>
      <c r="B13" s="144"/>
      <c r="C13" s="144" t="s">
        <v>326</v>
      </c>
      <c r="D13" s="144" t="s">
        <v>194</v>
      </c>
      <c r="E13" s="144" t="s">
        <v>307</v>
      </c>
      <c r="F13" s="150">
        <f t="shared" si="0"/>
        <v>168284.1</v>
      </c>
      <c r="G13" s="145">
        <v>146334</v>
      </c>
      <c r="H13" s="150">
        <f t="shared" si="4"/>
        <v>21950.1</v>
      </c>
      <c r="I13" s="150"/>
      <c r="J13" s="144"/>
      <c r="K13" s="144"/>
      <c r="L13" s="150">
        <f t="shared" si="5"/>
        <v>2926.68</v>
      </c>
      <c r="M13" s="150">
        <f t="shared" si="3"/>
        <v>165357.42000000001</v>
      </c>
      <c r="N13" s="159">
        <v>165358</v>
      </c>
      <c r="O13" s="145" t="s">
        <v>1019</v>
      </c>
      <c r="P13" s="142" t="s">
        <v>136</v>
      </c>
      <c r="Q13" s="142" t="s">
        <v>136</v>
      </c>
      <c r="R13" s="12"/>
    </row>
    <row r="14" spans="1:18" x14ac:dyDescent="0.2">
      <c r="A14" s="201" t="s">
        <v>287</v>
      </c>
      <c r="B14" s="144"/>
      <c r="C14" s="144" t="s">
        <v>330</v>
      </c>
      <c r="D14" s="144" t="s">
        <v>109</v>
      </c>
      <c r="E14" s="144" t="s">
        <v>313</v>
      </c>
      <c r="F14" s="150">
        <f t="shared" si="0"/>
        <v>119295.25</v>
      </c>
      <c r="G14" s="145">
        <v>103735</v>
      </c>
      <c r="H14" s="150">
        <f t="shared" si="4"/>
        <v>15560.25</v>
      </c>
      <c r="I14" s="150"/>
      <c r="J14" s="144"/>
      <c r="K14" s="144"/>
      <c r="L14" s="150">
        <f t="shared" si="5"/>
        <v>2074.6999999999998</v>
      </c>
      <c r="M14" s="150">
        <f t="shared" si="3"/>
        <v>117220.55</v>
      </c>
      <c r="N14" s="159">
        <v>117220</v>
      </c>
      <c r="O14" s="145" t="s">
        <v>1019</v>
      </c>
      <c r="P14" s="142" t="s">
        <v>136</v>
      </c>
      <c r="Q14" s="142" t="s">
        <v>136</v>
      </c>
      <c r="R14" s="12"/>
    </row>
    <row r="15" spans="1:18" x14ac:dyDescent="0.2">
      <c r="A15" s="201" t="s">
        <v>287</v>
      </c>
      <c r="B15" s="144"/>
      <c r="C15" s="144" t="s">
        <v>330</v>
      </c>
      <c r="D15" s="144" t="s">
        <v>109</v>
      </c>
      <c r="E15" s="144" t="s">
        <v>314</v>
      </c>
      <c r="F15" s="150">
        <f t="shared" si="0"/>
        <v>160517</v>
      </c>
      <c r="G15" s="145">
        <v>139580</v>
      </c>
      <c r="H15" s="150">
        <f t="shared" si="4"/>
        <v>20937</v>
      </c>
      <c r="I15" s="150"/>
      <c r="J15" s="144"/>
      <c r="K15" s="144"/>
      <c r="L15" s="150">
        <f t="shared" si="5"/>
        <v>2791.6</v>
      </c>
      <c r="M15" s="150">
        <f t="shared" si="3"/>
        <v>157725.4</v>
      </c>
      <c r="N15" s="159">
        <v>150939</v>
      </c>
      <c r="O15" s="145" t="s">
        <v>1133</v>
      </c>
      <c r="P15" s="142" t="s">
        <v>136</v>
      </c>
      <c r="Q15" s="142" t="s">
        <v>136</v>
      </c>
      <c r="R15" s="12"/>
    </row>
    <row r="16" spans="1:18" x14ac:dyDescent="0.2">
      <c r="A16" s="201" t="s">
        <v>287</v>
      </c>
      <c r="B16" s="144"/>
      <c r="C16" s="144" t="s">
        <v>330</v>
      </c>
      <c r="D16" s="144" t="s">
        <v>109</v>
      </c>
      <c r="E16" s="144" t="s">
        <v>315</v>
      </c>
      <c r="F16" s="150">
        <f t="shared" si="0"/>
        <v>153105.25</v>
      </c>
      <c r="G16" s="145">
        <v>133135</v>
      </c>
      <c r="H16" s="150">
        <f t="shared" si="4"/>
        <v>19970.25</v>
      </c>
      <c r="I16" s="150"/>
      <c r="J16" s="144"/>
      <c r="K16" s="144"/>
      <c r="L16" s="150">
        <f t="shared" si="5"/>
        <v>2662.7000000000003</v>
      </c>
      <c r="M16" s="150">
        <f t="shared" si="3"/>
        <v>150442.54999999999</v>
      </c>
      <c r="N16" s="159">
        <v>150443</v>
      </c>
      <c r="O16" s="145" t="s">
        <v>1133</v>
      </c>
      <c r="P16" s="142" t="s">
        <v>136</v>
      </c>
      <c r="Q16" s="142" t="s">
        <v>136</v>
      </c>
      <c r="R16" s="12"/>
    </row>
    <row r="17" spans="1:18" x14ac:dyDescent="0.2">
      <c r="A17" s="201" t="s">
        <v>287</v>
      </c>
      <c r="B17" s="144"/>
      <c r="C17" s="144" t="s">
        <v>331</v>
      </c>
      <c r="D17" s="144" t="s">
        <v>109</v>
      </c>
      <c r="E17" s="144" t="s">
        <v>316</v>
      </c>
      <c r="F17" s="150">
        <f t="shared" si="0"/>
        <v>21342.85</v>
      </c>
      <c r="G17" s="145">
        <v>18559</v>
      </c>
      <c r="H17" s="150">
        <f t="shared" si="4"/>
        <v>2783.85</v>
      </c>
      <c r="I17" s="150"/>
      <c r="J17" s="144"/>
      <c r="K17" s="144"/>
      <c r="L17" s="150">
        <f t="shared" si="5"/>
        <v>371.18</v>
      </c>
      <c r="M17" s="150">
        <f t="shared" si="3"/>
        <v>20971.67</v>
      </c>
      <c r="N17" s="159">
        <v>20972</v>
      </c>
      <c r="O17" s="145" t="s">
        <v>1133</v>
      </c>
      <c r="P17" s="142" t="s">
        <v>136</v>
      </c>
      <c r="Q17" s="142" t="s">
        <v>136</v>
      </c>
      <c r="R17" s="12"/>
    </row>
    <row r="18" spans="1:18" x14ac:dyDescent="0.2">
      <c r="A18" s="201" t="s">
        <v>287</v>
      </c>
      <c r="B18" s="144"/>
      <c r="C18" s="144" t="s">
        <v>320</v>
      </c>
      <c r="D18" s="144" t="s">
        <v>109</v>
      </c>
      <c r="E18" s="144" t="s">
        <v>317</v>
      </c>
      <c r="F18" s="150">
        <f t="shared" si="0"/>
        <v>140168.9</v>
      </c>
      <c r="G18" s="145">
        <v>121886</v>
      </c>
      <c r="H18" s="150">
        <f t="shared" si="4"/>
        <v>18282.899999999998</v>
      </c>
      <c r="I18" s="150"/>
      <c r="J18" s="144"/>
      <c r="K18" s="144"/>
      <c r="L18" s="150">
        <f t="shared" si="5"/>
        <v>2437.7200000000003</v>
      </c>
      <c r="M18" s="150">
        <f t="shared" si="3"/>
        <v>137731.18</v>
      </c>
      <c r="N18" s="159">
        <v>137730</v>
      </c>
      <c r="O18" s="145" t="s">
        <v>1133</v>
      </c>
      <c r="P18" s="142" t="s">
        <v>136</v>
      </c>
      <c r="Q18" s="142" t="s">
        <v>136</v>
      </c>
      <c r="R18" s="12"/>
    </row>
    <row r="19" spans="1:18" x14ac:dyDescent="0.2">
      <c r="A19" s="201" t="s">
        <v>385</v>
      </c>
      <c r="B19" s="144"/>
      <c r="C19" s="144" t="s">
        <v>421</v>
      </c>
      <c r="D19" s="144" t="s">
        <v>109</v>
      </c>
      <c r="E19" s="144" t="s">
        <v>420</v>
      </c>
      <c r="F19" s="150">
        <f t="shared" si="0"/>
        <v>8526.1</v>
      </c>
      <c r="G19" s="145">
        <v>7414</v>
      </c>
      <c r="H19" s="150">
        <f t="shared" si="4"/>
        <v>1112.0999999999999</v>
      </c>
      <c r="I19" s="150"/>
      <c r="J19" s="144"/>
      <c r="K19" s="144"/>
      <c r="L19" s="150">
        <f t="shared" si="5"/>
        <v>148.28</v>
      </c>
      <c r="M19" s="150">
        <f t="shared" si="3"/>
        <v>8377.82</v>
      </c>
      <c r="N19" s="159">
        <v>8378</v>
      </c>
      <c r="O19" s="145" t="s">
        <v>1276</v>
      </c>
      <c r="P19" s="142" t="s">
        <v>136</v>
      </c>
      <c r="Q19" s="143" t="s">
        <v>1277</v>
      </c>
      <c r="R19" s="12"/>
    </row>
    <row r="20" spans="1:18" x14ac:dyDescent="0.2">
      <c r="A20" s="201" t="s">
        <v>385</v>
      </c>
      <c r="B20" s="144"/>
      <c r="C20" s="144" t="s">
        <v>320</v>
      </c>
      <c r="D20" s="144" t="s">
        <v>104</v>
      </c>
      <c r="E20" s="144" t="s">
        <v>422</v>
      </c>
      <c r="F20" s="150">
        <f t="shared" ref="F20:F23" si="6">SUM(G20:H20)</f>
        <v>140168.9</v>
      </c>
      <c r="G20" s="145">
        <v>121886</v>
      </c>
      <c r="H20" s="150">
        <f t="shared" ref="H20:H23" si="7">G20*15%</f>
        <v>18282.899999999998</v>
      </c>
      <c r="I20" s="150"/>
      <c r="J20" s="144"/>
      <c r="K20" s="144"/>
      <c r="L20" s="150">
        <f t="shared" ref="L20:L23" si="8">G20*2%</f>
        <v>2437.7200000000003</v>
      </c>
      <c r="M20" s="150">
        <f t="shared" ref="M20:M23" si="9">F20-L20</f>
        <v>137731.18</v>
      </c>
      <c r="N20" s="159">
        <v>137731</v>
      </c>
      <c r="O20" s="145" t="s">
        <v>1276</v>
      </c>
      <c r="P20" s="142" t="s">
        <v>136</v>
      </c>
      <c r="Q20" s="143" t="s">
        <v>1277</v>
      </c>
      <c r="R20" s="12"/>
    </row>
    <row r="21" spans="1:18" x14ac:dyDescent="0.2">
      <c r="A21" s="201" t="s">
        <v>385</v>
      </c>
      <c r="B21" s="144"/>
      <c r="C21" s="144" t="s">
        <v>320</v>
      </c>
      <c r="D21" s="144" t="s">
        <v>104</v>
      </c>
      <c r="E21" s="144" t="s">
        <v>423</v>
      </c>
      <c r="F21" s="150">
        <f t="shared" si="6"/>
        <v>45193.85</v>
      </c>
      <c r="G21" s="145">
        <v>39299</v>
      </c>
      <c r="H21" s="150">
        <f t="shared" si="7"/>
        <v>5894.8499999999995</v>
      </c>
      <c r="I21" s="150"/>
      <c r="J21" s="144"/>
      <c r="K21" s="144"/>
      <c r="L21" s="150">
        <f t="shared" si="8"/>
        <v>785.98</v>
      </c>
      <c r="M21" s="150">
        <f t="shared" si="9"/>
        <v>44407.869999999995</v>
      </c>
      <c r="N21" s="159">
        <v>44408</v>
      </c>
      <c r="O21" s="145" t="s">
        <v>1276</v>
      </c>
      <c r="P21" s="142" t="s">
        <v>136</v>
      </c>
      <c r="Q21" s="143" t="s">
        <v>1277</v>
      </c>
      <c r="R21" s="12"/>
    </row>
    <row r="22" spans="1:18" x14ac:dyDescent="0.2">
      <c r="A22" s="201" t="s">
        <v>385</v>
      </c>
      <c r="B22" s="144"/>
      <c r="C22" s="144" t="s">
        <v>425</v>
      </c>
      <c r="D22" s="144" t="s">
        <v>104</v>
      </c>
      <c r="E22" s="144" t="s">
        <v>424</v>
      </c>
      <c r="F22" s="150">
        <f t="shared" si="6"/>
        <v>21342.85</v>
      </c>
      <c r="G22" s="145">
        <v>18559</v>
      </c>
      <c r="H22" s="150">
        <f t="shared" si="7"/>
        <v>2783.85</v>
      </c>
      <c r="I22" s="150"/>
      <c r="J22" s="144"/>
      <c r="K22" s="144"/>
      <c r="L22" s="150">
        <f t="shared" si="8"/>
        <v>371.18</v>
      </c>
      <c r="M22" s="150">
        <f t="shared" si="9"/>
        <v>20971.67</v>
      </c>
      <c r="N22" s="159">
        <v>20972</v>
      </c>
      <c r="O22" s="145" t="s">
        <v>1276</v>
      </c>
      <c r="P22" s="142" t="s">
        <v>136</v>
      </c>
      <c r="Q22" s="143" t="s">
        <v>1277</v>
      </c>
      <c r="R22" s="12"/>
    </row>
    <row r="23" spans="1:18" x14ac:dyDescent="0.2">
      <c r="A23" s="201" t="s">
        <v>385</v>
      </c>
      <c r="B23" s="144"/>
      <c r="C23" s="144" t="s">
        <v>427</v>
      </c>
      <c r="D23" s="144" t="s">
        <v>146</v>
      </c>
      <c r="E23" s="144" t="s">
        <v>426</v>
      </c>
      <c r="F23" s="150">
        <f t="shared" si="6"/>
        <v>14892.5</v>
      </c>
      <c r="G23" s="145">
        <v>12950</v>
      </c>
      <c r="H23" s="150">
        <f t="shared" si="7"/>
        <v>1942.5</v>
      </c>
      <c r="I23" s="150"/>
      <c r="J23" s="144"/>
      <c r="K23" s="144"/>
      <c r="L23" s="150">
        <f t="shared" si="8"/>
        <v>259</v>
      </c>
      <c r="M23" s="150">
        <f t="shared" si="9"/>
        <v>14633.5</v>
      </c>
      <c r="N23" s="159">
        <v>14634</v>
      </c>
      <c r="O23" s="145" t="s">
        <v>1276</v>
      </c>
      <c r="P23" s="142" t="s">
        <v>136</v>
      </c>
      <c r="Q23" s="143" t="s">
        <v>1277</v>
      </c>
      <c r="R23" s="12"/>
    </row>
    <row r="24" spans="1:18" ht="15" customHeight="1" x14ac:dyDescent="0.2">
      <c r="A24" s="349"/>
      <c r="B24" s="350"/>
      <c r="C24" s="350"/>
      <c r="D24" s="350"/>
      <c r="E24" s="350"/>
      <c r="F24" s="350"/>
      <c r="G24" s="350"/>
      <c r="H24" s="350"/>
      <c r="I24" s="350"/>
      <c r="J24" s="350"/>
      <c r="K24" s="350"/>
      <c r="L24" s="350"/>
      <c r="M24" s="350"/>
      <c r="N24" s="350"/>
      <c r="O24" s="350"/>
      <c r="P24" s="350"/>
      <c r="Q24" s="350"/>
      <c r="R24" s="351"/>
    </row>
    <row r="25" spans="1:18" x14ac:dyDescent="0.2">
      <c r="A25" s="176" t="s">
        <v>22</v>
      </c>
      <c r="B25" s="269" t="s">
        <v>23</v>
      </c>
      <c r="C25" s="176" t="s">
        <v>24</v>
      </c>
      <c r="D25" s="176" t="s">
        <v>25</v>
      </c>
      <c r="E25" s="176" t="s">
        <v>26</v>
      </c>
      <c r="F25" s="177" t="s">
        <v>27</v>
      </c>
      <c r="G25" s="177" t="s">
        <v>28</v>
      </c>
      <c r="H25" s="177" t="s">
        <v>435</v>
      </c>
      <c r="I25" s="177" t="s">
        <v>436</v>
      </c>
      <c r="J25" s="176" t="s">
        <v>30</v>
      </c>
      <c r="K25" s="176" t="s">
        <v>31</v>
      </c>
      <c r="L25" s="177" t="s">
        <v>32</v>
      </c>
      <c r="M25" s="177" t="s">
        <v>19</v>
      </c>
      <c r="N25" s="177" t="s">
        <v>33</v>
      </c>
      <c r="O25" s="177" t="s">
        <v>34</v>
      </c>
      <c r="P25" s="177" t="s">
        <v>35</v>
      </c>
      <c r="Q25" s="176" t="s">
        <v>36</v>
      </c>
      <c r="R25" s="12"/>
    </row>
    <row r="26" spans="1:18" x14ac:dyDescent="0.2">
      <c r="A26" s="201" t="s">
        <v>459</v>
      </c>
      <c r="B26" s="144"/>
      <c r="C26" s="144" t="s">
        <v>464</v>
      </c>
      <c r="D26" s="144" t="s">
        <v>146</v>
      </c>
      <c r="E26" s="144" t="s">
        <v>463</v>
      </c>
      <c r="F26" s="150">
        <f>SUM(G26:I26)</f>
        <v>18691.199999999997</v>
      </c>
      <c r="G26" s="145">
        <v>15840</v>
      </c>
      <c r="H26" s="150">
        <f>G26*9%</f>
        <v>1425.6</v>
      </c>
      <c r="I26" s="150">
        <f>G26*9%</f>
        <v>1425.6</v>
      </c>
      <c r="J26" s="144"/>
      <c r="K26" s="144"/>
      <c r="L26" s="150">
        <f t="shared" ref="L26:L44" si="10">G26*2%</f>
        <v>316.8</v>
      </c>
      <c r="M26" s="150">
        <f t="shared" ref="M26:M44" si="11">F26-L26</f>
        <v>18374.399999999998</v>
      </c>
      <c r="N26" s="159">
        <v>18375</v>
      </c>
      <c r="O26" s="145" t="s">
        <v>1133</v>
      </c>
      <c r="P26" s="142" t="s">
        <v>136</v>
      </c>
      <c r="Q26" s="142" t="s">
        <v>136</v>
      </c>
      <c r="R26" s="12"/>
    </row>
    <row r="27" spans="1:18" x14ac:dyDescent="0.2">
      <c r="A27" s="201" t="s">
        <v>459</v>
      </c>
      <c r="B27" s="144"/>
      <c r="C27" s="144" t="s">
        <v>465</v>
      </c>
      <c r="D27" s="144" t="s">
        <v>146</v>
      </c>
      <c r="E27" s="144" t="s">
        <v>466</v>
      </c>
      <c r="F27" s="150">
        <f t="shared" ref="F27:F44" si="12">SUM(G27:I27)</f>
        <v>43188</v>
      </c>
      <c r="G27" s="145">
        <v>36600</v>
      </c>
      <c r="H27" s="150">
        <f t="shared" ref="H27:H44" si="13">G27*9%</f>
        <v>3294</v>
      </c>
      <c r="I27" s="150">
        <f t="shared" ref="I27:I44" si="14">G27*9%</f>
        <v>3294</v>
      </c>
      <c r="J27" s="144"/>
      <c r="K27" s="144"/>
      <c r="L27" s="150">
        <f t="shared" si="10"/>
        <v>732</v>
      </c>
      <c r="M27" s="150">
        <f t="shared" si="11"/>
        <v>42456</v>
      </c>
      <c r="N27" s="159">
        <v>42456</v>
      </c>
      <c r="O27" s="145" t="s">
        <v>1133</v>
      </c>
      <c r="P27" s="142" t="s">
        <v>136</v>
      </c>
      <c r="Q27" s="142" t="s">
        <v>136</v>
      </c>
      <c r="R27" s="12"/>
    </row>
    <row r="28" spans="1:18" x14ac:dyDescent="0.2">
      <c r="A28" s="201" t="s">
        <v>459</v>
      </c>
      <c r="B28" s="144"/>
      <c r="C28" s="144" t="s">
        <v>473</v>
      </c>
      <c r="D28" s="144" t="s">
        <v>104</v>
      </c>
      <c r="E28" s="144" t="s">
        <v>474</v>
      </c>
      <c r="F28" s="150">
        <f t="shared" si="12"/>
        <v>12307.400000000001</v>
      </c>
      <c r="G28" s="145">
        <v>10430</v>
      </c>
      <c r="H28" s="150">
        <f t="shared" si="13"/>
        <v>938.69999999999993</v>
      </c>
      <c r="I28" s="150">
        <f t="shared" si="14"/>
        <v>938.69999999999993</v>
      </c>
      <c r="J28" s="144"/>
      <c r="K28" s="144"/>
      <c r="L28" s="150">
        <f t="shared" si="10"/>
        <v>208.6</v>
      </c>
      <c r="M28" s="150">
        <f t="shared" si="11"/>
        <v>12098.800000000001</v>
      </c>
      <c r="N28" s="159">
        <v>12099</v>
      </c>
      <c r="O28" s="145" t="s">
        <v>1133</v>
      </c>
      <c r="P28" s="142" t="s">
        <v>136</v>
      </c>
      <c r="Q28" s="142" t="s">
        <v>136</v>
      </c>
      <c r="R28" s="12"/>
    </row>
    <row r="29" spans="1:18" x14ac:dyDescent="0.2">
      <c r="A29" s="201" t="s">
        <v>459</v>
      </c>
      <c r="B29" s="144"/>
      <c r="C29" s="144" t="s">
        <v>465</v>
      </c>
      <c r="D29" s="144" t="s">
        <v>146</v>
      </c>
      <c r="E29" s="144" t="s">
        <v>475</v>
      </c>
      <c r="F29" s="150">
        <f t="shared" si="12"/>
        <v>30444</v>
      </c>
      <c r="G29" s="145">
        <v>25800</v>
      </c>
      <c r="H29" s="150">
        <f t="shared" si="13"/>
        <v>2322</v>
      </c>
      <c r="I29" s="150">
        <f t="shared" si="14"/>
        <v>2322</v>
      </c>
      <c r="J29" s="144"/>
      <c r="K29" s="144"/>
      <c r="L29" s="150">
        <f t="shared" si="10"/>
        <v>516</v>
      </c>
      <c r="M29" s="150">
        <f t="shared" si="11"/>
        <v>29928</v>
      </c>
      <c r="N29" s="159">
        <v>29928</v>
      </c>
      <c r="O29" s="145" t="s">
        <v>1133</v>
      </c>
      <c r="P29" s="142" t="s">
        <v>136</v>
      </c>
      <c r="Q29" s="142" t="s">
        <v>136</v>
      </c>
      <c r="R29" s="12"/>
    </row>
    <row r="30" spans="1:18" x14ac:dyDescent="0.2">
      <c r="A30" s="201" t="s">
        <v>459</v>
      </c>
      <c r="B30" s="144"/>
      <c r="C30" s="144" t="s">
        <v>476</v>
      </c>
      <c r="D30" s="144" t="s">
        <v>146</v>
      </c>
      <c r="E30" s="144" t="s">
        <v>477</v>
      </c>
      <c r="F30" s="150">
        <f t="shared" si="12"/>
        <v>1416</v>
      </c>
      <c r="G30" s="145">
        <v>1200</v>
      </c>
      <c r="H30" s="150">
        <f t="shared" si="13"/>
        <v>108</v>
      </c>
      <c r="I30" s="150">
        <f t="shared" si="14"/>
        <v>108</v>
      </c>
      <c r="J30" s="144"/>
      <c r="K30" s="144"/>
      <c r="L30" s="150">
        <f t="shared" si="10"/>
        <v>24</v>
      </c>
      <c r="M30" s="150">
        <f t="shared" si="11"/>
        <v>1392</v>
      </c>
      <c r="N30" s="159">
        <v>1392</v>
      </c>
      <c r="O30" s="145" t="s">
        <v>1133</v>
      </c>
      <c r="P30" s="142" t="s">
        <v>136</v>
      </c>
      <c r="Q30" s="142" t="s">
        <v>136</v>
      </c>
      <c r="R30" s="12"/>
    </row>
    <row r="31" spans="1:18" x14ac:dyDescent="0.2">
      <c r="A31" s="201" t="s">
        <v>459</v>
      </c>
      <c r="B31" s="144"/>
      <c r="C31" s="144" t="s">
        <v>478</v>
      </c>
      <c r="D31" s="144" t="s">
        <v>146</v>
      </c>
      <c r="E31" s="144" t="s">
        <v>479</v>
      </c>
      <c r="F31" s="150">
        <f t="shared" si="12"/>
        <v>298.53999999999996</v>
      </c>
      <c r="G31" s="145">
        <v>253</v>
      </c>
      <c r="H31" s="150">
        <f t="shared" si="13"/>
        <v>22.77</v>
      </c>
      <c r="I31" s="150">
        <f t="shared" si="14"/>
        <v>22.77</v>
      </c>
      <c r="J31" s="144"/>
      <c r="K31" s="144"/>
      <c r="L31" s="150">
        <f t="shared" si="10"/>
        <v>5.0600000000000005</v>
      </c>
      <c r="M31" s="150">
        <f t="shared" si="11"/>
        <v>293.47999999999996</v>
      </c>
      <c r="N31" s="159">
        <v>294</v>
      </c>
      <c r="O31" s="145" t="s">
        <v>1133</v>
      </c>
      <c r="P31" s="142" t="s">
        <v>136</v>
      </c>
      <c r="Q31" s="142" t="s">
        <v>136</v>
      </c>
      <c r="R31" s="12"/>
    </row>
    <row r="32" spans="1:18" x14ac:dyDescent="0.2">
      <c r="A32" s="201" t="s">
        <v>459</v>
      </c>
      <c r="B32" s="144"/>
      <c r="C32" s="144" t="s">
        <v>330</v>
      </c>
      <c r="D32" s="144" t="s">
        <v>109</v>
      </c>
      <c r="E32" s="144" t="s">
        <v>480</v>
      </c>
      <c r="F32" s="150">
        <f t="shared" si="12"/>
        <v>479764.4</v>
      </c>
      <c r="G32" s="145">
        <v>406580</v>
      </c>
      <c r="H32" s="150">
        <f t="shared" si="13"/>
        <v>36592.199999999997</v>
      </c>
      <c r="I32" s="150">
        <f t="shared" si="14"/>
        <v>36592.199999999997</v>
      </c>
      <c r="J32" s="144"/>
      <c r="K32" s="144"/>
      <c r="L32" s="150">
        <f t="shared" si="10"/>
        <v>8131.6</v>
      </c>
      <c r="M32" s="150">
        <f t="shared" si="11"/>
        <v>471632.80000000005</v>
      </c>
      <c r="N32" s="159">
        <v>471632</v>
      </c>
      <c r="O32" s="145" t="s">
        <v>1176</v>
      </c>
      <c r="P32" s="142" t="s">
        <v>136</v>
      </c>
      <c r="Q32" s="142" t="s">
        <v>136</v>
      </c>
      <c r="R32" s="12"/>
    </row>
    <row r="33" spans="1:18" x14ac:dyDescent="0.2">
      <c r="A33" s="201" t="s">
        <v>459</v>
      </c>
      <c r="B33" s="144"/>
      <c r="C33" s="144" t="s">
        <v>481</v>
      </c>
      <c r="D33" s="144" t="s">
        <v>146</v>
      </c>
      <c r="E33" s="144" t="s">
        <v>482</v>
      </c>
      <c r="F33" s="150">
        <f t="shared" si="12"/>
        <v>2950</v>
      </c>
      <c r="G33" s="145">
        <v>2500</v>
      </c>
      <c r="H33" s="150">
        <f t="shared" si="13"/>
        <v>225</v>
      </c>
      <c r="I33" s="150">
        <f t="shared" si="14"/>
        <v>225</v>
      </c>
      <c r="J33" s="144"/>
      <c r="K33" s="144"/>
      <c r="L33" s="150">
        <f t="shared" si="10"/>
        <v>50</v>
      </c>
      <c r="M33" s="150">
        <f t="shared" si="11"/>
        <v>2900</v>
      </c>
      <c r="N33" s="159">
        <v>2900</v>
      </c>
      <c r="O33" s="145" t="s">
        <v>1176</v>
      </c>
      <c r="P33" s="142" t="s">
        <v>136</v>
      </c>
      <c r="Q33" s="142" t="s">
        <v>136</v>
      </c>
      <c r="R33" s="12"/>
    </row>
    <row r="34" spans="1:18" x14ac:dyDescent="0.2">
      <c r="A34" s="201" t="s">
        <v>459</v>
      </c>
      <c r="B34" s="144"/>
      <c r="C34" s="144" t="s">
        <v>483</v>
      </c>
      <c r="D34" s="144" t="s">
        <v>146</v>
      </c>
      <c r="E34" s="144" t="s">
        <v>484</v>
      </c>
      <c r="F34" s="150">
        <f t="shared" si="12"/>
        <v>2950</v>
      </c>
      <c r="G34" s="145">
        <v>2500</v>
      </c>
      <c r="H34" s="150">
        <f t="shared" si="13"/>
        <v>225</v>
      </c>
      <c r="I34" s="150">
        <f t="shared" si="14"/>
        <v>225</v>
      </c>
      <c r="J34" s="144"/>
      <c r="K34" s="144"/>
      <c r="L34" s="150">
        <f t="shared" si="10"/>
        <v>50</v>
      </c>
      <c r="M34" s="150">
        <f t="shared" si="11"/>
        <v>2900</v>
      </c>
      <c r="N34" s="159">
        <v>2900</v>
      </c>
      <c r="O34" s="145" t="s">
        <v>1176</v>
      </c>
      <c r="P34" s="142" t="s">
        <v>136</v>
      </c>
      <c r="Q34" s="142" t="s">
        <v>136</v>
      </c>
      <c r="R34" s="12"/>
    </row>
    <row r="35" spans="1:18" x14ac:dyDescent="0.2">
      <c r="A35" s="201" t="s">
        <v>459</v>
      </c>
      <c r="B35" s="144"/>
      <c r="C35" s="144" t="s">
        <v>485</v>
      </c>
      <c r="D35" s="144" t="s">
        <v>146</v>
      </c>
      <c r="E35" s="144" t="s">
        <v>486</v>
      </c>
      <c r="F35" s="150">
        <f t="shared" si="12"/>
        <v>566.40000000000009</v>
      </c>
      <c r="G35" s="145">
        <v>480</v>
      </c>
      <c r="H35" s="150">
        <f t="shared" si="13"/>
        <v>43.199999999999996</v>
      </c>
      <c r="I35" s="150">
        <f t="shared" si="14"/>
        <v>43.199999999999996</v>
      </c>
      <c r="J35" s="144"/>
      <c r="K35" s="144"/>
      <c r="L35" s="150">
        <f t="shared" si="10"/>
        <v>9.6</v>
      </c>
      <c r="M35" s="150">
        <f t="shared" si="11"/>
        <v>556.80000000000007</v>
      </c>
      <c r="N35" s="159">
        <v>556</v>
      </c>
      <c r="O35" s="145" t="s">
        <v>1176</v>
      </c>
      <c r="P35" s="142" t="s">
        <v>136</v>
      </c>
      <c r="Q35" s="142" t="s">
        <v>136</v>
      </c>
      <c r="R35" s="12"/>
    </row>
    <row r="36" spans="1:18" x14ac:dyDescent="0.2">
      <c r="A36" s="201" t="s">
        <v>459</v>
      </c>
      <c r="B36" s="144"/>
      <c r="C36" s="144" t="s">
        <v>476</v>
      </c>
      <c r="D36" s="144" t="s">
        <v>146</v>
      </c>
      <c r="E36" s="144" t="s">
        <v>487</v>
      </c>
      <c r="F36" s="150">
        <f t="shared" si="12"/>
        <v>33040</v>
      </c>
      <c r="G36" s="145">
        <v>28000</v>
      </c>
      <c r="H36" s="150">
        <f t="shared" si="13"/>
        <v>2520</v>
      </c>
      <c r="I36" s="150">
        <f t="shared" si="14"/>
        <v>2520</v>
      </c>
      <c r="J36" s="144"/>
      <c r="K36" s="144"/>
      <c r="L36" s="150">
        <f t="shared" si="10"/>
        <v>560</v>
      </c>
      <c r="M36" s="150">
        <f t="shared" si="11"/>
        <v>32480</v>
      </c>
      <c r="N36" s="159">
        <v>32480</v>
      </c>
      <c r="O36" s="145" t="s">
        <v>1176</v>
      </c>
      <c r="P36" s="142" t="s">
        <v>136</v>
      </c>
      <c r="Q36" s="142" t="s">
        <v>136</v>
      </c>
      <c r="R36" s="12"/>
    </row>
    <row r="37" spans="1:18" x14ac:dyDescent="0.2">
      <c r="A37" s="201" t="s">
        <v>562</v>
      </c>
      <c r="B37" s="144"/>
      <c r="C37" s="144" t="s">
        <v>330</v>
      </c>
      <c r="D37" s="144" t="s">
        <v>109</v>
      </c>
      <c r="E37" s="144" t="s">
        <v>564</v>
      </c>
      <c r="F37" s="150">
        <f t="shared" si="12"/>
        <v>44533.2</v>
      </c>
      <c r="G37" s="145">
        <v>37740</v>
      </c>
      <c r="H37" s="150">
        <f t="shared" si="13"/>
        <v>3396.6</v>
      </c>
      <c r="I37" s="150">
        <f t="shared" si="14"/>
        <v>3396.6</v>
      </c>
      <c r="J37" s="144"/>
      <c r="K37" s="144"/>
      <c r="L37" s="150">
        <f t="shared" si="10"/>
        <v>754.80000000000007</v>
      </c>
      <c r="M37" s="150">
        <f t="shared" si="11"/>
        <v>43778.399999999994</v>
      </c>
      <c r="N37" s="159">
        <v>43779</v>
      </c>
      <c r="O37" s="145" t="s">
        <v>1176</v>
      </c>
      <c r="P37" s="142" t="s">
        <v>136</v>
      </c>
      <c r="Q37" s="142" t="s">
        <v>136</v>
      </c>
      <c r="R37" s="12"/>
    </row>
    <row r="38" spans="1:18" x14ac:dyDescent="0.2">
      <c r="A38" s="201" t="s">
        <v>562</v>
      </c>
      <c r="B38" s="144"/>
      <c r="C38" s="144" t="s">
        <v>566</v>
      </c>
      <c r="D38" s="144" t="s">
        <v>104</v>
      </c>
      <c r="E38" s="144" t="s">
        <v>565</v>
      </c>
      <c r="F38" s="150">
        <f t="shared" si="12"/>
        <v>100298.82</v>
      </c>
      <c r="G38" s="145">
        <v>84999</v>
      </c>
      <c r="H38" s="150">
        <f t="shared" si="13"/>
        <v>7649.91</v>
      </c>
      <c r="I38" s="150">
        <f t="shared" si="14"/>
        <v>7649.91</v>
      </c>
      <c r="J38" s="144"/>
      <c r="K38" s="144"/>
      <c r="L38" s="150">
        <f t="shared" si="10"/>
        <v>1699.98</v>
      </c>
      <c r="M38" s="150">
        <f t="shared" si="11"/>
        <v>98598.840000000011</v>
      </c>
      <c r="N38" s="159">
        <v>98599</v>
      </c>
      <c r="O38" s="145" t="s">
        <v>1176</v>
      </c>
      <c r="P38" s="142" t="s">
        <v>136</v>
      </c>
      <c r="Q38" s="142" t="s">
        <v>136</v>
      </c>
      <c r="R38" s="12"/>
    </row>
    <row r="39" spans="1:18" x14ac:dyDescent="0.2">
      <c r="A39" s="201" t="s">
        <v>562</v>
      </c>
      <c r="B39" s="144"/>
      <c r="C39" s="144" t="s">
        <v>567</v>
      </c>
      <c r="D39" s="144" t="s">
        <v>104</v>
      </c>
      <c r="E39" s="144" t="s">
        <v>568</v>
      </c>
      <c r="F39" s="150">
        <f t="shared" si="12"/>
        <v>101454.04000000001</v>
      </c>
      <c r="G39" s="145">
        <v>85978</v>
      </c>
      <c r="H39" s="150">
        <f t="shared" si="13"/>
        <v>7738.0199999999995</v>
      </c>
      <c r="I39" s="150">
        <f t="shared" si="14"/>
        <v>7738.0199999999995</v>
      </c>
      <c r="J39" s="144"/>
      <c r="K39" s="144"/>
      <c r="L39" s="150">
        <f t="shared" si="10"/>
        <v>1719.56</v>
      </c>
      <c r="M39" s="150">
        <f t="shared" si="11"/>
        <v>99734.48000000001</v>
      </c>
      <c r="N39" s="159">
        <v>99734</v>
      </c>
      <c r="O39" s="145" t="s">
        <v>1176</v>
      </c>
      <c r="P39" s="142" t="s">
        <v>136</v>
      </c>
      <c r="Q39" s="142" t="s">
        <v>136</v>
      </c>
      <c r="R39" s="12"/>
    </row>
    <row r="40" spans="1:18" x14ac:dyDescent="0.2">
      <c r="A40" s="201" t="s">
        <v>659</v>
      </c>
      <c r="B40" s="144"/>
      <c r="C40" s="144" t="s">
        <v>330</v>
      </c>
      <c r="D40" s="144" t="s">
        <v>109</v>
      </c>
      <c r="E40" s="144" t="s">
        <v>662</v>
      </c>
      <c r="F40" s="150">
        <f t="shared" si="12"/>
        <v>14268.560000000001</v>
      </c>
      <c r="G40" s="145">
        <v>12092</v>
      </c>
      <c r="H40" s="150">
        <f t="shared" si="13"/>
        <v>1088.28</v>
      </c>
      <c r="I40" s="150">
        <f t="shared" si="14"/>
        <v>1088.28</v>
      </c>
      <c r="J40" s="144"/>
      <c r="K40" s="144"/>
      <c r="L40" s="150">
        <f t="shared" si="10"/>
        <v>241.84</v>
      </c>
      <c r="M40" s="150">
        <f t="shared" si="11"/>
        <v>14026.720000000001</v>
      </c>
      <c r="N40" s="159">
        <v>14026</v>
      </c>
      <c r="O40" s="145" t="s">
        <v>1254</v>
      </c>
      <c r="P40" s="142" t="s">
        <v>136</v>
      </c>
      <c r="Q40" s="142" t="s">
        <v>136</v>
      </c>
      <c r="R40" s="12"/>
    </row>
    <row r="41" spans="1:18" x14ac:dyDescent="0.2">
      <c r="A41" s="201" t="s">
        <v>659</v>
      </c>
      <c r="B41" s="144"/>
      <c r="C41" s="144" t="s">
        <v>666</v>
      </c>
      <c r="D41" s="144" t="s">
        <v>104</v>
      </c>
      <c r="E41" s="144" t="s">
        <v>663</v>
      </c>
      <c r="F41" s="150">
        <f t="shared" si="12"/>
        <v>7500.08</v>
      </c>
      <c r="G41" s="145">
        <v>6356</v>
      </c>
      <c r="H41" s="150">
        <f t="shared" si="13"/>
        <v>572.04</v>
      </c>
      <c r="I41" s="150">
        <f t="shared" si="14"/>
        <v>572.04</v>
      </c>
      <c r="J41" s="144"/>
      <c r="K41" s="144"/>
      <c r="L41" s="150">
        <f t="shared" si="10"/>
        <v>127.12</v>
      </c>
      <c r="M41" s="150">
        <f t="shared" si="11"/>
        <v>7372.96</v>
      </c>
      <c r="N41" s="159">
        <v>7373</v>
      </c>
      <c r="O41" s="145" t="s">
        <v>1176</v>
      </c>
      <c r="P41" s="142" t="s">
        <v>136</v>
      </c>
      <c r="Q41" s="142" t="s">
        <v>136</v>
      </c>
      <c r="R41" s="12"/>
    </row>
    <row r="42" spans="1:18" x14ac:dyDescent="0.2">
      <c r="A42" s="201" t="s">
        <v>659</v>
      </c>
      <c r="B42" s="144"/>
      <c r="C42" s="144" t="s">
        <v>667</v>
      </c>
      <c r="D42" s="144" t="s">
        <v>146</v>
      </c>
      <c r="E42" s="144" t="s">
        <v>664</v>
      </c>
      <c r="F42" s="150">
        <f t="shared" si="12"/>
        <v>2360</v>
      </c>
      <c r="G42" s="145">
        <v>2000</v>
      </c>
      <c r="H42" s="150">
        <f t="shared" si="13"/>
        <v>180</v>
      </c>
      <c r="I42" s="150">
        <f t="shared" si="14"/>
        <v>180</v>
      </c>
      <c r="J42" s="144"/>
      <c r="K42" s="144"/>
      <c r="L42" s="150">
        <f t="shared" si="10"/>
        <v>40</v>
      </c>
      <c r="M42" s="150">
        <f t="shared" si="11"/>
        <v>2320</v>
      </c>
      <c r="N42" s="159">
        <v>2320</v>
      </c>
      <c r="O42" s="145" t="s">
        <v>1176</v>
      </c>
      <c r="P42" s="142" t="s">
        <v>136</v>
      </c>
      <c r="Q42" s="142" t="s">
        <v>136</v>
      </c>
      <c r="R42" s="12"/>
    </row>
    <row r="43" spans="1:18" x14ac:dyDescent="0.2">
      <c r="A43" s="201" t="s">
        <v>659</v>
      </c>
      <c r="B43" s="144"/>
      <c r="C43" s="144" t="s">
        <v>668</v>
      </c>
      <c r="D43" s="144" t="s">
        <v>104</v>
      </c>
      <c r="E43" s="144" t="s">
        <v>665</v>
      </c>
      <c r="F43" s="150">
        <f t="shared" si="12"/>
        <v>17700</v>
      </c>
      <c r="G43" s="145">
        <v>15000</v>
      </c>
      <c r="H43" s="150">
        <f t="shared" si="13"/>
        <v>1350</v>
      </c>
      <c r="I43" s="150">
        <f t="shared" si="14"/>
        <v>1350</v>
      </c>
      <c r="J43" s="144"/>
      <c r="K43" s="144"/>
      <c r="L43" s="150">
        <f t="shared" si="10"/>
        <v>300</v>
      </c>
      <c r="M43" s="150">
        <f t="shared" si="11"/>
        <v>17400</v>
      </c>
      <c r="N43" s="159">
        <v>17400</v>
      </c>
      <c r="O43" s="145" t="s">
        <v>1176</v>
      </c>
      <c r="P43" s="142" t="s">
        <v>136</v>
      </c>
      <c r="Q43" s="142" t="s">
        <v>136</v>
      </c>
      <c r="R43" s="12"/>
    </row>
    <row r="44" spans="1:18" x14ac:dyDescent="0.2">
      <c r="A44" s="144" t="s">
        <v>690</v>
      </c>
      <c r="B44" s="144"/>
      <c r="C44" s="144" t="s">
        <v>464</v>
      </c>
      <c r="D44" s="144" t="s">
        <v>146</v>
      </c>
      <c r="E44" s="144" t="s">
        <v>681</v>
      </c>
      <c r="F44" s="150">
        <f t="shared" si="12"/>
        <v>16744.2</v>
      </c>
      <c r="G44" s="145">
        <v>14190</v>
      </c>
      <c r="H44" s="150">
        <f t="shared" si="13"/>
        <v>1277.0999999999999</v>
      </c>
      <c r="I44" s="150">
        <f t="shared" si="14"/>
        <v>1277.0999999999999</v>
      </c>
      <c r="J44" s="144"/>
      <c r="K44" s="144"/>
      <c r="L44" s="150">
        <f t="shared" si="10"/>
        <v>283.8</v>
      </c>
      <c r="M44" s="150">
        <f t="shared" si="11"/>
        <v>16460.400000000001</v>
      </c>
      <c r="N44" s="159">
        <v>16460</v>
      </c>
      <c r="O44" s="145" t="s">
        <v>1176</v>
      </c>
      <c r="P44" s="142" t="s">
        <v>136</v>
      </c>
      <c r="Q44" s="142" t="s">
        <v>136</v>
      </c>
      <c r="R44" s="12"/>
    </row>
    <row r="45" spans="1:18" x14ac:dyDescent="0.2">
      <c r="A45" s="144" t="s">
        <v>690</v>
      </c>
      <c r="B45" s="144"/>
      <c r="C45" s="144" t="s">
        <v>566</v>
      </c>
      <c r="D45" s="144" t="s">
        <v>104</v>
      </c>
      <c r="E45" s="144" t="s">
        <v>686</v>
      </c>
      <c r="F45" s="150">
        <f t="shared" ref="F45:F65" si="15">SUM(G45:I45)</f>
        <v>98708.18</v>
      </c>
      <c r="G45" s="145">
        <v>83651</v>
      </c>
      <c r="H45" s="150">
        <f t="shared" ref="H45:H65" si="16">G45*9%</f>
        <v>7528.59</v>
      </c>
      <c r="I45" s="150">
        <f t="shared" ref="I45:I65" si="17">G45*9%</f>
        <v>7528.59</v>
      </c>
      <c r="J45" s="144"/>
      <c r="K45" s="144"/>
      <c r="L45" s="150">
        <f t="shared" ref="L45:L65" si="18">G45*2%</f>
        <v>1673.02</v>
      </c>
      <c r="M45" s="150">
        <f t="shared" ref="M45:M65" si="19">F45-L45</f>
        <v>97035.159999999989</v>
      </c>
      <c r="N45" s="159">
        <v>97035</v>
      </c>
      <c r="O45" s="145" t="s">
        <v>1176</v>
      </c>
      <c r="P45" s="142" t="s">
        <v>136</v>
      </c>
      <c r="Q45" s="142" t="s">
        <v>136</v>
      </c>
      <c r="R45" s="12"/>
    </row>
    <row r="46" spans="1:18" x14ac:dyDescent="0.2">
      <c r="A46" s="201" t="s">
        <v>779</v>
      </c>
      <c r="B46" s="144"/>
      <c r="C46" s="144" t="s">
        <v>781</v>
      </c>
      <c r="D46" s="144" t="s">
        <v>104</v>
      </c>
      <c r="E46" s="144" t="s">
        <v>780</v>
      </c>
      <c r="F46" s="150">
        <f t="shared" si="15"/>
        <v>149254.65999999997</v>
      </c>
      <c r="G46" s="145">
        <v>126487</v>
      </c>
      <c r="H46" s="150">
        <f t="shared" si="16"/>
        <v>11383.83</v>
      </c>
      <c r="I46" s="150">
        <f t="shared" si="17"/>
        <v>11383.83</v>
      </c>
      <c r="J46" s="144"/>
      <c r="K46" s="144"/>
      <c r="L46" s="150">
        <f t="shared" si="18"/>
        <v>2529.7400000000002</v>
      </c>
      <c r="M46" s="150">
        <f t="shared" si="19"/>
        <v>146724.91999999998</v>
      </c>
      <c r="N46" s="159">
        <v>146725</v>
      </c>
      <c r="O46" s="145" t="s">
        <v>1176</v>
      </c>
      <c r="P46" s="142" t="s">
        <v>136</v>
      </c>
      <c r="Q46" s="142" t="s">
        <v>136</v>
      </c>
      <c r="R46" s="12"/>
    </row>
    <row r="47" spans="1:18" x14ac:dyDescent="0.2">
      <c r="A47" s="201" t="s">
        <v>779</v>
      </c>
      <c r="B47" s="144"/>
      <c r="C47" s="144" t="s">
        <v>784</v>
      </c>
      <c r="D47" s="144" t="s">
        <v>104</v>
      </c>
      <c r="E47" s="144" t="s">
        <v>782</v>
      </c>
      <c r="F47" s="150">
        <f t="shared" si="15"/>
        <v>213391.2</v>
      </c>
      <c r="G47" s="145">
        <v>180840</v>
      </c>
      <c r="H47" s="150">
        <f t="shared" si="16"/>
        <v>16275.599999999999</v>
      </c>
      <c r="I47" s="150">
        <f t="shared" si="17"/>
        <v>16275.599999999999</v>
      </c>
      <c r="J47" s="144"/>
      <c r="K47" s="144"/>
      <c r="L47" s="150">
        <f t="shared" si="18"/>
        <v>3616.8</v>
      </c>
      <c r="M47" s="150">
        <f t="shared" si="19"/>
        <v>209774.40000000002</v>
      </c>
      <c r="N47" s="159">
        <v>209775</v>
      </c>
      <c r="O47" s="145"/>
      <c r="P47" s="144" t="s">
        <v>136</v>
      </c>
      <c r="Q47" s="144" t="s">
        <v>1281</v>
      </c>
      <c r="R47" s="12"/>
    </row>
    <row r="48" spans="1:18" x14ac:dyDescent="0.2">
      <c r="A48" s="201" t="s">
        <v>779</v>
      </c>
      <c r="B48" s="144"/>
      <c r="C48" s="144" t="s">
        <v>785</v>
      </c>
      <c r="D48" s="144" t="s">
        <v>786</v>
      </c>
      <c r="E48" s="144" t="s">
        <v>783</v>
      </c>
      <c r="F48" s="150">
        <f t="shared" si="15"/>
        <v>424.79999999999995</v>
      </c>
      <c r="G48" s="145">
        <v>360</v>
      </c>
      <c r="H48" s="150">
        <f t="shared" si="16"/>
        <v>32.4</v>
      </c>
      <c r="I48" s="150">
        <f t="shared" si="17"/>
        <v>32.4</v>
      </c>
      <c r="J48" s="144"/>
      <c r="K48" s="144"/>
      <c r="L48" s="150">
        <f t="shared" si="18"/>
        <v>7.2</v>
      </c>
      <c r="M48" s="145">
        <f t="shared" si="19"/>
        <v>417.59999999999997</v>
      </c>
      <c r="N48" s="162">
        <v>417</v>
      </c>
      <c r="O48" s="145" t="s">
        <v>1176</v>
      </c>
      <c r="P48" s="151" t="s">
        <v>136</v>
      </c>
      <c r="Q48" s="151" t="s">
        <v>136</v>
      </c>
      <c r="R48" s="12"/>
    </row>
    <row r="49" spans="1:20" x14ac:dyDescent="0.2">
      <c r="A49" s="201" t="s">
        <v>789</v>
      </c>
      <c r="B49" s="144" t="s">
        <v>1049</v>
      </c>
      <c r="C49" s="144" t="s">
        <v>788</v>
      </c>
      <c r="D49" s="144" t="s">
        <v>40</v>
      </c>
      <c r="E49" s="144" t="s">
        <v>787</v>
      </c>
      <c r="F49" s="150">
        <f t="shared" si="15"/>
        <v>185850</v>
      </c>
      <c r="G49" s="145">
        <v>157500</v>
      </c>
      <c r="H49" s="150">
        <f t="shared" si="16"/>
        <v>14175</v>
      </c>
      <c r="I49" s="150">
        <f t="shared" si="17"/>
        <v>14175</v>
      </c>
      <c r="J49" s="144"/>
      <c r="K49" s="144"/>
      <c r="L49" s="150">
        <f t="shared" si="18"/>
        <v>3150</v>
      </c>
      <c r="M49" s="145">
        <f t="shared" si="19"/>
        <v>182700</v>
      </c>
      <c r="N49" s="295">
        <v>182700</v>
      </c>
      <c r="O49" s="145"/>
      <c r="P49" s="144" t="s">
        <v>136</v>
      </c>
      <c r="Q49" s="144" t="s">
        <v>1281</v>
      </c>
      <c r="R49" s="12"/>
    </row>
    <row r="50" spans="1:20" x14ac:dyDescent="0.2">
      <c r="A50" s="201" t="s">
        <v>797</v>
      </c>
      <c r="B50" s="144"/>
      <c r="C50" s="144" t="s">
        <v>838</v>
      </c>
      <c r="D50" s="144" t="s">
        <v>146</v>
      </c>
      <c r="E50" s="144" t="s">
        <v>837</v>
      </c>
      <c r="F50" s="150">
        <f t="shared" si="15"/>
        <v>15930</v>
      </c>
      <c r="G50" s="145">
        <v>13500</v>
      </c>
      <c r="H50" s="150">
        <f t="shared" si="16"/>
        <v>1215</v>
      </c>
      <c r="I50" s="150">
        <f t="shared" si="17"/>
        <v>1215</v>
      </c>
      <c r="J50" s="144"/>
      <c r="K50" s="144"/>
      <c r="L50" s="150">
        <f t="shared" si="18"/>
        <v>270</v>
      </c>
      <c r="M50" s="145">
        <f t="shared" si="19"/>
        <v>15660</v>
      </c>
      <c r="N50" s="162">
        <v>15660</v>
      </c>
      <c r="O50" s="145"/>
      <c r="P50" s="144" t="s">
        <v>136</v>
      </c>
      <c r="Q50" s="144" t="s">
        <v>1281</v>
      </c>
      <c r="R50" s="12"/>
    </row>
    <row r="51" spans="1:20" x14ac:dyDescent="0.2">
      <c r="A51" s="201" t="s">
        <v>905</v>
      </c>
      <c r="B51" s="144" t="s">
        <v>1049</v>
      </c>
      <c r="C51" s="144" t="s">
        <v>908</v>
      </c>
      <c r="D51" s="144" t="s">
        <v>40</v>
      </c>
      <c r="E51" s="144" t="s">
        <v>907</v>
      </c>
      <c r="F51" s="150">
        <f t="shared" si="15"/>
        <v>99120</v>
      </c>
      <c r="G51" s="145">
        <v>84000</v>
      </c>
      <c r="H51" s="150">
        <f t="shared" si="16"/>
        <v>7560</v>
      </c>
      <c r="I51" s="150">
        <f t="shared" si="17"/>
        <v>7560</v>
      </c>
      <c r="J51" s="144"/>
      <c r="K51" s="144"/>
      <c r="L51" s="150">
        <f t="shared" si="18"/>
        <v>1680</v>
      </c>
      <c r="M51" s="145">
        <f t="shared" si="19"/>
        <v>97440</v>
      </c>
      <c r="N51" s="162">
        <v>97152</v>
      </c>
      <c r="O51" s="145" t="s">
        <v>1254</v>
      </c>
      <c r="P51" s="144" t="s">
        <v>136</v>
      </c>
      <c r="Q51" s="144" t="s">
        <v>1281</v>
      </c>
      <c r="R51" s="12"/>
      <c r="S51" s="33">
        <v>8701</v>
      </c>
      <c r="T51" s="36">
        <f>M51-N51</f>
        <v>288</v>
      </c>
    </row>
    <row r="52" spans="1:20" x14ac:dyDescent="0.2">
      <c r="A52" s="201" t="s">
        <v>905</v>
      </c>
      <c r="B52" s="144" t="s">
        <v>1049</v>
      </c>
      <c r="C52" s="144" t="s">
        <v>910</v>
      </c>
      <c r="D52" s="144" t="s">
        <v>40</v>
      </c>
      <c r="E52" s="144" t="s">
        <v>909</v>
      </c>
      <c r="F52" s="150">
        <f t="shared" si="15"/>
        <v>85817.859999999986</v>
      </c>
      <c r="G52" s="145">
        <v>72727</v>
      </c>
      <c r="H52" s="150">
        <f t="shared" si="16"/>
        <v>6545.4299999999994</v>
      </c>
      <c r="I52" s="150">
        <f t="shared" si="17"/>
        <v>6545.4299999999994</v>
      </c>
      <c r="J52" s="144"/>
      <c r="K52" s="144"/>
      <c r="L52" s="150">
        <f t="shared" si="18"/>
        <v>1454.54</v>
      </c>
      <c r="M52" s="145">
        <f t="shared" si="19"/>
        <v>84363.319999999992</v>
      </c>
      <c r="N52" s="162">
        <v>84362</v>
      </c>
      <c r="O52" s="145" t="s">
        <v>1254</v>
      </c>
      <c r="P52" s="142" t="s">
        <v>136</v>
      </c>
      <c r="Q52" s="142" t="s">
        <v>136</v>
      </c>
      <c r="R52" s="12"/>
    </row>
    <row r="53" spans="1:20" x14ac:dyDescent="0.2">
      <c r="A53" s="201" t="s">
        <v>919</v>
      </c>
      <c r="B53" s="144"/>
      <c r="C53" s="144" t="s">
        <v>918</v>
      </c>
      <c r="D53" s="144" t="s">
        <v>194</v>
      </c>
      <c r="E53" s="144" t="s">
        <v>914</v>
      </c>
      <c r="F53" s="150">
        <f t="shared" si="15"/>
        <v>7670</v>
      </c>
      <c r="G53" s="145">
        <v>6500</v>
      </c>
      <c r="H53" s="150">
        <f t="shared" si="16"/>
        <v>585</v>
      </c>
      <c r="I53" s="150">
        <f t="shared" si="17"/>
        <v>585</v>
      </c>
      <c r="J53" s="144"/>
      <c r="K53" s="144"/>
      <c r="L53" s="150">
        <f t="shared" si="18"/>
        <v>130</v>
      </c>
      <c r="M53" s="145">
        <f t="shared" si="19"/>
        <v>7540</v>
      </c>
      <c r="N53" s="162">
        <v>7540</v>
      </c>
      <c r="O53" s="145" t="s">
        <v>1254</v>
      </c>
      <c r="P53" s="142" t="s">
        <v>136</v>
      </c>
      <c r="Q53" s="142" t="s">
        <v>136</v>
      </c>
      <c r="R53" s="12"/>
      <c r="S53" s="36">
        <f>SUM(S51+N51)</f>
        <v>105853</v>
      </c>
    </row>
    <row r="54" spans="1:20" x14ac:dyDescent="0.2">
      <c r="A54" s="201" t="s">
        <v>919</v>
      </c>
      <c r="B54" s="144"/>
      <c r="C54" s="144" t="s">
        <v>464</v>
      </c>
      <c r="D54" s="144" t="s">
        <v>146</v>
      </c>
      <c r="E54" s="144" t="s">
        <v>915</v>
      </c>
      <c r="F54" s="150">
        <f t="shared" si="15"/>
        <v>23623.599999999999</v>
      </c>
      <c r="G54" s="145">
        <v>20020</v>
      </c>
      <c r="H54" s="150">
        <f t="shared" si="16"/>
        <v>1801.8</v>
      </c>
      <c r="I54" s="150">
        <f t="shared" si="17"/>
        <v>1801.8</v>
      </c>
      <c r="J54" s="144"/>
      <c r="K54" s="144"/>
      <c r="L54" s="150">
        <f t="shared" si="18"/>
        <v>400.40000000000003</v>
      </c>
      <c r="M54" s="145">
        <f t="shared" si="19"/>
        <v>23223.199999999997</v>
      </c>
      <c r="N54" s="162">
        <v>23224</v>
      </c>
      <c r="O54" s="145" t="s">
        <v>1254</v>
      </c>
      <c r="P54" s="142" t="s">
        <v>136</v>
      </c>
      <c r="Q54" s="142" t="s">
        <v>136</v>
      </c>
      <c r="R54" s="12"/>
    </row>
    <row r="55" spans="1:20" x14ac:dyDescent="0.2">
      <c r="A55" s="201" t="s">
        <v>944</v>
      </c>
      <c r="B55" s="144" t="s">
        <v>1049</v>
      </c>
      <c r="C55" s="144" t="s">
        <v>947</v>
      </c>
      <c r="D55" s="144" t="s">
        <v>40</v>
      </c>
      <c r="E55" s="144" t="s">
        <v>946</v>
      </c>
      <c r="F55" s="150">
        <f t="shared" si="15"/>
        <v>118000</v>
      </c>
      <c r="G55" s="145">
        <v>100000</v>
      </c>
      <c r="H55" s="150">
        <f t="shared" si="16"/>
        <v>9000</v>
      </c>
      <c r="I55" s="150">
        <f t="shared" si="17"/>
        <v>9000</v>
      </c>
      <c r="J55" s="144"/>
      <c r="K55" s="144"/>
      <c r="L55" s="150">
        <f t="shared" si="18"/>
        <v>2000</v>
      </c>
      <c r="M55" s="145">
        <f t="shared" si="19"/>
        <v>116000</v>
      </c>
      <c r="N55" s="162">
        <v>116000</v>
      </c>
      <c r="O55" s="145" t="s">
        <v>1282</v>
      </c>
      <c r="P55" s="144" t="s">
        <v>136</v>
      </c>
      <c r="Q55" s="144">
        <v>2709</v>
      </c>
      <c r="R55" s="12"/>
    </row>
    <row r="56" spans="1:20" x14ac:dyDescent="0.2">
      <c r="A56" s="201" t="s">
        <v>944</v>
      </c>
      <c r="B56" s="144"/>
      <c r="C56" s="144" t="s">
        <v>949</v>
      </c>
      <c r="D56" s="144" t="s">
        <v>104</v>
      </c>
      <c r="E56" s="144" t="s">
        <v>948</v>
      </c>
      <c r="F56" s="150">
        <f t="shared" si="15"/>
        <v>17533.62</v>
      </c>
      <c r="G56" s="145">
        <v>14859</v>
      </c>
      <c r="H56" s="150">
        <f t="shared" si="16"/>
        <v>1337.31</v>
      </c>
      <c r="I56" s="150">
        <f t="shared" si="17"/>
        <v>1337.31</v>
      </c>
      <c r="J56" s="144"/>
      <c r="K56" s="144"/>
      <c r="L56" s="150">
        <f t="shared" si="18"/>
        <v>297.18</v>
      </c>
      <c r="M56" s="145">
        <f t="shared" si="19"/>
        <v>17236.439999999999</v>
      </c>
      <c r="N56" s="162">
        <v>17236</v>
      </c>
      <c r="O56" s="145" t="s">
        <v>1254</v>
      </c>
      <c r="P56" s="142" t="s">
        <v>136</v>
      </c>
      <c r="Q56" s="142" t="s">
        <v>136</v>
      </c>
      <c r="R56" s="12"/>
    </row>
    <row r="57" spans="1:20" x14ac:dyDescent="0.2">
      <c r="A57" s="201" t="s">
        <v>944</v>
      </c>
      <c r="B57" s="144"/>
      <c r="C57" s="144" t="s">
        <v>667</v>
      </c>
      <c r="D57" s="144" t="s">
        <v>146</v>
      </c>
      <c r="E57" s="144" t="s">
        <v>950</v>
      </c>
      <c r="F57" s="150">
        <f t="shared" si="15"/>
        <v>2832</v>
      </c>
      <c r="G57" s="145">
        <v>2400</v>
      </c>
      <c r="H57" s="150">
        <f t="shared" si="16"/>
        <v>216</v>
      </c>
      <c r="I57" s="150">
        <f t="shared" si="17"/>
        <v>216</v>
      </c>
      <c r="J57" s="144"/>
      <c r="K57" s="144"/>
      <c r="L57" s="150">
        <f t="shared" si="18"/>
        <v>48</v>
      </c>
      <c r="M57" s="150">
        <f t="shared" si="19"/>
        <v>2784</v>
      </c>
      <c r="N57" s="159">
        <v>2784</v>
      </c>
      <c r="O57" s="145" t="s">
        <v>1254</v>
      </c>
      <c r="P57" s="142" t="s">
        <v>136</v>
      </c>
      <c r="Q57" s="142" t="s">
        <v>136</v>
      </c>
      <c r="R57" s="12"/>
    </row>
    <row r="58" spans="1:20" x14ac:dyDescent="0.2">
      <c r="A58" s="201" t="s">
        <v>944</v>
      </c>
      <c r="B58" s="144"/>
      <c r="C58" s="144" t="s">
        <v>781</v>
      </c>
      <c r="D58" s="144" t="s">
        <v>104</v>
      </c>
      <c r="E58" s="144" t="s">
        <v>951</v>
      </c>
      <c r="F58" s="150">
        <f t="shared" si="15"/>
        <v>66417.48</v>
      </c>
      <c r="G58" s="145">
        <v>56286</v>
      </c>
      <c r="H58" s="150">
        <f t="shared" si="16"/>
        <v>5065.74</v>
      </c>
      <c r="I58" s="150">
        <f t="shared" si="17"/>
        <v>5065.74</v>
      </c>
      <c r="J58" s="144"/>
      <c r="K58" s="144"/>
      <c r="L58" s="150">
        <f t="shared" si="18"/>
        <v>1125.72</v>
      </c>
      <c r="M58" s="150">
        <f t="shared" si="19"/>
        <v>65291.759999999995</v>
      </c>
      <c r="N58" s="159">
        <v>65292</v>
      </c>
      <c r="O58" s="145" t="s">
        <v>1254</v>
      </c>
      <c r="P58" s="142" t="s">
        <v>136</v>
      </c>
      <c r="Q58" s="142" t="s">
        <v>136</v>
      </c>
      <c r="R58" s="12"/>
    </row>
    <row r="59" spans="1:20" x14ac:dyDescent="0.2">
      <c r="A59" s="201" t="s">
        <v>1028</v>
      </c>
      <c r="B59" s="316" t="s">
        <v>1037</v>
      </c>
      <c r="C59" s="144" t="s">
        <v>1030</v>
      </c>
      <c r="D59" s="144" t="s">
        <v>40</v>
      </c>
      <c r="E59" s="144" t="s">
        <v>1029</v>
      </c>
      <c r="F59" s="150">
        <f t="shared" si="15"/>
        <v>97350</v>
      </c>
      <c r="G59" s="145">
        <v>82500</v>
      </c>
      <c r="H59" s="150">
        <f t="shared" si="16"/>
        <v>7425</v>
      </c>
      <c r="I59" s="150">
        <f t="shared" si="17"/>
        <v>7425</v>
      </c>
      <c r="J59" s="144"/>
      <c r="K59" s="144"/>
      <c r="L59" s="150">
        <f t="shared" si="18"/>
        <v>1650</v>
      </c>
      <c r="M59" s="150">
        <f t="shared" si="19"/>
        <v>95700</v>
      </c>
      <c r="N59" s="159">
        <v>95700</v>
      </c>
      <c r="O59" s="145" t="s">
        <v>1282</v>
      </c>
      <c r="P59" s="144" t="s">
        <v>136</v>
      </c>
      <c r="Q59" s="144">
        <v>2709</v>
      </c>
      <c r="R59" s="12"/>
    </row>
    <row r="60" spans="1:20" x14ac:dyDescent="0.2">
      <c r="A60" s="201" t="s">
        <v>1028</v>
      </c>
      <c r="B60" s="316" t="s">
        <v>1038</v>
      </c>
      <c r="C60" s="144" t="s">
        <v>774</v>
      </c>
      <c r="D60" s="144" t="s">
        <v>40</v>
      </c>
      <c r="E60" s="144" t="s">
        <v>1031</v>
      </c>
      <c r="F60" s="150">
        <f t="shared" si="15"/>
        <v>118000</v>
      </c>
      <c r="G60" s="145">
        <v>100000</v>
      </c>
      <c r="H60" s="150">
        <f t="shared" si="16"/>
        <v>9000</v>
      </c>
      <c r="I60" s="150">
        <f t="shared" si="17"/>
        <v>9000</v>
      </c>
      <c r="J60" s="144"/>
      <c r="K60" s="144"/>
      <c r="L60" s="150">
        <f t="shared" si="18"/>
        <v>2000</v>
      </c>
      <c r="M60" s="150">
        <f t="shared" si="19"/>
        <v>116000</v>
      </c>
      <c r="N60" s="159">
        <v>116000</v>
      </c>
      <c r="O60" s="145" t="s">
        <v>1282</v>
      </c>
      <c r="P60" s="144" t="s">
        <v>136</v>
      </c>
      <c r="Q60" s="144">
        <v>2709</v>
      </c>
      <c r="R60" s="12"/>
    </row>
    <row r="61" spans="1:20" x14ac:dyDescent="0.2">
      <c r="A61" s="201" t="s">
        <v>1028</v>
      </c>
      <c r="B61" s="316" t="s">
        <v>1039</v>
      </c>
      <c r="C61" s="144" t="s">
        <v>319</v>
      </c>
      <c r="D61" s="144" t="s">
        <v>40</v>
      </c>
      <c r="E61" s="144" t="s">
        <v>1032</v>
      </c>
      <c r="F61" s="150">
        <f t="shared" si="15"/>
        <v>268182.14</v>
      </c>
      <c r="G61" s="145">
        <v>227273</v>
      </c>
      <c r="H61" s="150">
        <f t="shared" si="16"/>
        <v>20454.57</v>
      </c>
      <c r="I61" s="150">
        <f t="shared" si="17"/>
        <v>20454.57</v>
      </c>
      <c r="J61" s="144"/>
      <c r="K61" s="144"/>
      <c r="L61" s="150">
        <f t="shared" si="18"/>
        <v>4545.46</v>
      </c>
      <c r="M61" s="150">
        <f t="shared" si="19"/>
        <v>263636.68</v>
      </c>
      <c r="N61" s="159">
        <v>263637</v>
      </c>
      <c r="O61" s="145" t="s">
        <v>1285</v>
      </c>
      <c r="P61" s="144" t="s">
        <v>136</v>
      </c>
      <c r="Q61" s="144">
        <v>2711</v>
      </c>
      <c r="R61" s="12"/>
    </row>
    <row r="62" spans="1:20" x14ac:dyDescent="0.2">
      <c r="A62" s="201" t="s">
        <v>1028</v>
      </c>
      <c r="B62" s="316" t="s">
        <v>1037</v>
      </c>
      <c r="C62" s="144" t="s">
        <v>1034</v>
      </c>
      <c r="D62" s="144" t="s">
        <v>40</v>
      </c>
      <c r="E62" s="144" t="s">
        <v>1033</v>
      </c>
      <c r="F62" s="150">
        <f t="shared" si="15"/>
        <v>17700</v>
      </c>
      <c r="G62" s="145">
        <v>15000</v>
      </c>
      <c r="H62" s="150">
        <f t="shared" si="16"/>
        <v>1350</v>
      </c>
      <c r="I62" s="150">
        <f t="shared" si="17"/>
        <v>1350</v>
      </c>
      <c r="J62" s="144"/>
      <c r="K62" s="144"/>
      <c r="L62" s="150">
        <f t="shared" si="18"/>
        <v>300</v>
      </c>
      <c r="M62" s="150">
        <f t="shared" si="19"/>
        <v>17400</v>
      </c>
      <c r="N62" s="159">
        <v>17400</v>
      </c>
      <c r="O62" s="145" t="s">
        <v>1282</v>
      </c>
      <c r="P62" s="144" t="s">
        <v>136</v>
      </c>
      <c r="Q62" s="144">
        <v>2709</v>
      </c>
      <c r="R62" s="12"/>
    </row>
    <row r="63" spans="1:20" x14ac:dyDescent="0.2">
      <c r="A63" s="201" t="s">
        <v>1028</v>
      </c>
      <c r="B63" s="316" t="s">
        <v>1037</v>
      </c>
      <c r="C63" s="144" t="s">
        <v>1036</v>
      </c>
      <c r="D63" s="144" t="s">
        <v>40</v>
      </c>
      <c r="E63" s="144" t="s">
        <v>1035</v>
      </c>
      <c r="F63" s="150">
        <f t="shared" si="15"/>
        <v>72275</v>
      </c>
      <c r="G63" s="145">
        <v>61250</v>
      </c>
      <c r="H63" s="150">
        <f t="shared" si="16"/>
        <v>5512.5</v>
      </c>
      <c r="I63" s="150">
        <f t="shared" si="17"/>
        <v>5512.5</v>
      </c>
      <c r="J63" s="144"/>
      <c r="K63" s="144"/>
      <c r="L63" s="150">
        <f t="shared" si="18"/>
        <v>1225</v>
      </c>
      <c r="M63" s="150">
        <f t="shared" si="19"/>
        <v>71050</v>
      </c>
      <c r="N63" s="159">
        <v>71051</v>
      </c>
      <c r="O63" s="145" t="s">
        <v>1282</v>
      </c>
      <c r="P63" s="144" t="s">
        <v>136</v>
      </c>
      <c r="Q63" s="144">
        <v>2709</v>
      </c>
      <c r="R63" s="12"/>
    </row>
    <row r="64" spans="1:20" x14ac:dyDescent="0.2">
      <c r="A64" s="201" t="s">
        <v>1028</v>
      </c>
      <c r="B64" s="144"/>
      <c r="C64" s="144" t="s">
        <v>1041</v>
      </c>
      <c r="D64" s="144" t="s">
        <v>146</v>
      </c>
      <c r="E64" s="144" t="s">
        <v>1040</v>
      </c>
      <c r="F64" s="150">
        <f t="shared" si="15"/>
        <v>181059.20000000001</v>
      </c>
      <c r="G64" s="145">
        <v>153440</v>
      </c>
      <c r="H64" s="150">
        <f t="shared" si="16"/>
        <v>13809.6</v>
      </c>
      <c r="I64" s="150">
        <f t="shared" si="17"/>
        <v>13809.6</v>
      </c>
      <c r="J64" s="144"/>
      <c r="K64" s="144"/>
      <c r="L64" s="150">
        <f t="shared" si="18"/>
        <v>3068.8</v>
      </c>
      <c r="M64" s="150">
        <f t="shared" si="19"/>
        <v>177990.40000000002</v>
      </c>
      <c r="N64" s="159">
        <v>177990</v>
      </c>
      <c r="O64" s="145" t="s">
        <v>1286</v>
      </c>
      <c r="P64" s="144" t="s">
        <v>136</v>
      </c>
      <c r="Q64" s="144">
        <v>2712</v>
      </c>
      <c r="R64" s="12"/>
    </row>
    <row r="65" spans="1:18" x14ac:dyDescent="0.2">
      <c r="A65" s="201" t="s">
        <v>1051</v>
      </c>
      <c r="B65" s="144"/>
      <c r="C65" s="144" t="s">
        <v>1068</v>
      </c>
      <c r="D65" s="144" t="s">
        <v>104</v>
      </c>
      <c r="E65" s="144" t="s">
        <v>1067</v>
      </c>
      <c r="F65" s="150">
        <f t="shared" si="15"/>
        <v>70867.259999999995</v>
      </c>
      <c r="G65" s="145">
        <v>60057</v>
      </c>
      <c r="H65" s="150">
        <f t="shared" si="16"/>
        <v>5405.13</v>
      </c>
      <c r="I65" s="150">
        <f t="shared" si="17"/>
        <v>5405.13</v>
      </c>
      <c r="J65" s="144"/>
      <c r="K65" s="144"/>
      <c r="L65" s="150">
        <f t="shared" si="18"/>
        <v>1201.1400000000001</v>
      </c>
      <c r="M65" s="150">
        <f t="shared" si="19"/>
        <v>69666.12</v>
      </c>
      <c r="N65" s="159">
        <v>69666</v>
      </c>
      <c r="O65" s="145" t="s">
        <v>1285</v>
      </c>
      <c r="P65" s="144" t="s">
        <v>136</v>
      </c>
      <c r="Q65" s="144">
        <v>2711</v>
      </c>
      <c r="R65" s="12"/>
    </row>
    <row r="66" spans="1:18" x14ac:dyDescent="0.2">
      <c r="A66" s="201" t="s">
        <v>1051</v>
      </c>
      <c r="B66" s="144"/>
      <c r="C66" s="144" t="s">
        <v>1069</v>
      </c>
      <c r="D66" s="144" t="s">
        <v>104</v>
      </c>
      <c r="E66" s="144" t="s">
        <v>1070</v>
      </c>
      <c r="F66" s="150">
        <f t="shared" ref="F66:F79" si="20">SUM(G66:I66)</f>
        <v>129475.5</v>
      </c>
      <c r="G66" s="145">
        <v>109725</v>
      </c>
      <c r="H66" s="150">
        <f t="shared" ref="H66:H79" si="21">G66*9%</f>
        <v>9875.25</v>
      </c>
      <c r="I66" s="150">
        <f t="shared" ref="I66:I79" si="22">G66*9%</f>
        <v>9875.25</v>
      </c>
      <c r="J66" s="144"/>
      <c r="K66" s="144"/>
      <c r="L66" s="150">
        <f t="shared" ref="L66:L79" si="23">G66*2%</f>
        <v>2194.5</v>
      </c>
      <c r="M66" s="150">
        <f t="shared" ref="M66:M79" si="24">F66-L66</f>
        <v>127281</v>
      </c>
      <c r="N66" s="159">
        <v>127281</v>
      </c>
      <c r="O66" s="145" t="s">
        <v>1286</v>
      </c>
      <c r="P66" s="144" t="s">
        <v>136</v>
      </c>
      <c r="Q66" s="144">
        <v>2712</v>
      </c>
      <c r="R66" s="12"/>
    </row>
    <row r="67" spans="1:18" x14ac:dyDescent="0.2">
      <c r="A67" s="201" t="s">
        <v>1051</v>
      </c>
      <c r="B67" s="144"/>
      <c r="C67" s="144" t="s">
        <v>1072</v>
      </c>
      <c r="D67" s="144" t="s">
        <v>104</v>
      </c>
      <c r="E67" s="144" t="s">
        <v>1071</v>
      </c>
      <c r="F67" s="150">
        <f t="shared" si="20"/>
        <v>16971.939999999999</v>
      </c>
      <c r="G67" s="145">
        <v>14383</v>
      </c>
      <c r="H67" s="150">
        <f t="shared" si="21"/>
        <v>1294.47</v>
      </c>
      <c r="I67" s="150">
        <f t="shared" si="22"/>
        <v>1294.47</v>
      </c>
      <c r="J67" s="144"/>
      <c r="K67" s="144"/>
      <c r="L67" s="150">
        <f t="shared" si="23"/>
        <v>287.66000000000003</v>
      </c>
      <c r="M67" s="150">
        <f t="shared" si="24"/>
        <v>16684.28</v>
      </c>
      <c r="N67" s="159">
        <v>16684</v>
      </c>
      <c r="O67" s="145" t="s">
        <v>1286</v>
      </c>
      <c r="P67" s="144" t="s">
        <v>136</v>
      </c>
      <c r="Q67" s="144">
        <v>2712</v>
      </c>
      <c r="R67" s="12"/>
    </row>
    <row r="68" spans="1:18" x14ac:dyDescent="0.2">
      <c r="A68" s="201" t="s">
        <v>1051</v>
      </c>
      <c r="B68" s="144"/>
      <c r="C68" s="144" t="s">
        <v>1074</v>
      </c>
      <c r="D68" s="144" t="s">
        <v>104</v>
      </c>
      <c r="E68" s="144" t="s">
        <v>1073</v>
      </c>
      <c r="F68" s="150">
        <f t="shared" si="20"/>
        <v>72667.94</v>
      </c>
      <c r="G68" s="145">
        <v>61583</v>
      </c>
      <c r="H68" s="150">
        <f t="shared" si="21"/>
        <v>5542.4699999999993</v>
      </c>
      <c r="I68" s="150">
        <f t="shared" si="22"/>
        <v>5542.4699999999993</v>
      </c>
      <c r="J68" s="144"/>
      <c r="K68" s="144"/>
      <c r="L68" s="150">
        <f t="shared" si="23"/>
        <v>1231.6600000000001</v>
      </c>
      <c r="M68" s="150">
        <f t="shared" si="24"/>
        <v>71436.28</v>
      </c>
      <c r="N68" s="159">
        <v>71436</v>
      </c>
      <c r="O68" s="145" t="s">
        <v>1285</v>
      </c>
      <c r="P68" s="144" t="s">
        <v>136</v>
      </c>
      <c r="Q68" s="144">
        <v>2711</v>
      </c>
      <c r="R68" s="12"/>
    </row>
    <row r="69" spans="1:18" x14ac:dyDescent="0.2">
      <c r="A69" s="144" t="s">
        <v>1051</v>
      </c>
      <c r="B69" s="144"/>
      <c r="C69" s="144" t="s">
        <v>781</v>
      </c>
      <c r="D69" s="144" t="s">
        <v>104</v>
      </c>
      <c r="E69" s="144" t="s">
        <v>1075</v>
      </c>
      <c r="F69" s="150">
        <f t="shared" si="20"/>
        <v>22402.300000000003</v>
      </c>
      <c r="G69" s="145">
        <v>18985</v>
      </c>
      <c r="H69" s="150">
        <f t="shared" si="21"/>
        <v>1708.6499999999999</v>
      </c>
      <c r="I69" s="150">
        <f t="shared" si="22"/>
        <v>1708.6499999999999</v>
      </c>
      <c r="J69" s="144"/>
      <c r="K69" s="144"/>
      <c r="L69" s="150">
        <f t="shared" si="23"/>
        <v>379.7</v>
      </c>
      <c r="M69" s="150">
        <f t="shared" si="24"/>
        <v>22022.600000000002</v>
      </c>
      <c r="N69" s="159">
        <v>22023</v>
      </c>
      <c r="O69" s="145" t="s">
        <v>1286</v>
      </c>
      <c r="P69" s="144" t="s">
        <v>136</v>
      </c>
      <c r="Q69" s="144">
        <v>2712</v>
      </c>
      <c r="R69" s="12"/>
    </row>
    <row r="70" spans="1:18" x14ac:dyDescent="0.2">
      <c r="A70" s="144" t="s">
        <v>1123</v>
      </c>
      <c r="B70" s="144"/>
      <c r="C70" s="144" t="s">
        <v>1136</v>
      </c>
      <c r="D70" s="144" t="s">
        <v>40</v>
      </c>
      <c r="E70" s="144" t="s">
        <v>1137</v>
      </c>
      <c r="F70" s="150">
        <f t="shared" si="20"/>
        <v>536363.1</v>
      </c>
      <c r="G70" s="145">
        <v>454545</v>
      </c>
      <c r="H70" s="150">
        <f t="shared" si="21"/>
        <v>40909.049999999996</v>
      </c>
      <c r="I70" s="150">
        <f t="shared" si="22"/>
        <v>40909.049999999996</v>
      </c>
      <c r="J70" s="144"/>
      <c r="K70" s="144"/>
      <c r="L70" s="150">
        <f t="shared" si="23"/>
        <v>9090.9</v>
      </c>
      <c r="M70" s="150">
        <f t="shared" si="24"/>
        <v>527272.19999999995</v>
      </c>
      <c r="N70" s="159">
        <v>527272</v>
      </c>
      <c r="O70" s="145" t="s">
        <v>1287</v>
      </c>
      <c r="P70" s="144" t="s">
        <v>136</v>
      </c>
      <c r="Q70" s="144">
        <v>2713</v>
      </c>
      <c r="R70" s="12"/>
    </row>
    <row r="71" spans="1:18" x14ac:dyDescent="0.2">
      <c r="A71" s="144" t="s">
        <v>1123</v>
      </c>
      <c r="B71" s="144"/>
      <c r="C71" s="144" t="s">
        <v>1138</v>
      </c>
      <c r="D71" s="144" t="s">
        <v>146</v>
      </c>
      <c r="E71" s="144" t="s">
        <v>1139</v>
      </c>
      <c r="F71" s="150">
        <f t="shared" si="20"/>
        <v>584.09999999999991</v>
      </c>
      <c r="G71" s="145">
        <v>495</v>
      </c>
      <c r="H71" s="150">
        <f t="shared" si="21"/>
        <v>44.55</v>
      </c>
      <c r="I71" s="150">
        <f t="shared" si="22"/>
        <v>44.55</v>
      </c>
      <c r="J71" s="144"/>
      <c r="K71" s="144"/>
      <c r="L71" s="150">
        <f t="shared" si="23"/>
        <v>9.9</v>
      </c>
      <c r="M71" s="150">
        <f t="shared" si="24"/>
        <v>574.19999999999993</v>
      </c>
      <c r="N71" s="159">
        <v>574</v>
      </c>
      <c r="O71" s="145" t="s">
        <v>1288</v>
      </c>
      <c r="P71" s="144" t="s">
        <v>136</v>
      </c>
      <c r="Q71" s="144">
        <v>2714</v>
      </c>
      <c r="R71" s="12"/>
    </row>
    <row r="72" spans="1:18" x14ac:dyDescent="0.2">
      <c r="A72" s="144" t="s">
        <v>1123</v>
      </c>
      <c r="B72" s="144"/>
      <c r="C72" s="144" t="s">
        <v>1140</v>
      </c>
      <c r="D72" s="144" t="s">
        <v>146</v>
      </c>
      <c r="E72" s="144" t="s">
        <v>1141</v>
      </c>
      <c r="F72" s="150">
        <f t="shared" si="20"/>
        <v>1534</v>
      </c>
      <c r="G72" s="145">
        <v>1300</v>
      </c>
      <c r="H72" s="150">
        <f t="shared" si="21"/>
        <v>117</v>
      </c>
      <c r="I72" s="150">
        <f t="shared" si="22"/>
        <v>117</v>
      </c>
      <c r="J72" s="144"/>
      <c r="K72" s="144"/>
      <c r="L72" s="150">
        <f t="shared" si="23"/>
        <v>26</v>
      </c>
      <c r="M72" s="150">
        <f t="shared" si="24"/>
        <v>1508</v>
      </c>
      <c r="N72" s="159">
        <v>1508</v>
      </c>
      <c r="O72" s="145" t="s">
        <v>1288</v>
      </c>
      <c r="P72" s="144" t="s">
        <v>136</v>
      </c>
      <c r="Q72" s="144">
        <v>2714</v>
      </c>
      <c r="R72" s="12"/>
    </row>
    <row r="73" spans="1:18" x14ac:dyDescent="0.2">
      <c r="A73" s="144" t="s">
        <v>1123</v>
      </c>
      <c r="B73" s="144"/>
      <c r="C73" s="144" t="s">
        <v>1142</v>
      </c>
      <c r="D73" s="144" t="s">
        <v>146</v>
      </c>
      <c r="E73" s="144" t="s">
        <v>1143</v>
      </c>
      <c r="F73" s="150">
        <f t="shared" si="20"/>
        <v>64345.399999999994</v>
      </c>
      <c r="G73" s="145">
        <v>54530</v>
      </c>
      <c r="H73" s="150">
        <f t="shared" si="21"/>
        <v>4907.7</v>
      </c>
      <c r="I73" s="150">
        <f t="shared" si="22"/>
        <v>4907.7</v>
      </c>
      <c r="J73" s="144"/>
      <c r="K73" s="144"/>
      <c r="L73" s="150">
        <f t="shared" si="23"/>
        <v>1090.5999999999999</v>
      </c>
      <c r="M73" s="150">
        <f t="shared" si="24"/>
        <v>63254.799999999996</v>
      </c>
      <c r="N73" s="159">
        <v>63255</v>
      </c>
      <c r="O73" s="145" t="s">
        <v>1286</v>
      </c>
      <c r="P73" s="144" t="s">
        <v>136</v>
      </c>
      <c r="Q73" s="144">
        <v>2712</v>
      </c>
      <c r="R73" s="12"/>
    </row>
    <row r="74" spans="1:18" x14ac:dyDescent="0.2">
      <c r="A74" s="201" t="s">
        <v>1153</v>
      </c>
      <c r="B74" s="144"/>
      <c r="C74" s="144" t="s">
        <v>1157</v>
      </c>
      <c r="D74" s="144" t="s">
        <v>146</v>
      </c>
      <c r="E74" s="144" t="s">
        <v>1156</v>
      </c>
      <c r="F74" s="150">
        <f t="shared" si="20"/>
        <v>46784.639999999999</v>
      </c>
      <c r="G74" s="145">
        <v>39648</v>
      </c>
      <c r="H74" s="150">
        <f t="shared" si="21"/>
        <v>3568.3199999999997</v>
      </c>
      <c r="I74" s="150">
        <f t="shared" si="22"/>
        <v>3568.3199999999997</v>
      </c>
      <c r="J74" s="144"/>
      <c r="K74" s="144"/>
      <c r="L74" s="150">
        <f t="shared" si="23"/>
        <v>792.96</v>
      </c>
      <c r="M74" s="150">
        <f t="shared" si="24"/>
        <v>45991.68</v>
      </c>
      <c r="N74" s="159">
        <v>45992</v>
      </c>
      <c r="O74" s="145" t="s">
        <v>1288</v>
      </c>
      <c r="P74" s="144" t="s">
        <v>136</v>
      </c>
      <c r="Q74" s="144">
        <v>2714</v>
      </c>
      <c r="R74" s="12"/>
    </row>
    <row r="75" spans="1:18" x14ac:dyDescent="0.2">
      <c r="A75" s="201" t="s">
        <v>1153</v>
      </c>
      <c r="B75" s="144"/>
      <c r="C75" s="144" t="s">
        <v>1159</v>
      </c>
      <c r="D75" s="144" t="s">
        <v>104</v>
      </c>
      <c r="E75" s="144" t="s">
        <v>1158</v>
      </c>
      <c r="F75" s="150">
        <f t="shared" si="20"/>
        <v>496.78</v>
      </c>
      <c r="G75" s="145">
        <v>421</v>
      </c>
      <c r="H75" s="150">
        <f t="shared" si="21"/>
        <v>37.89</v>
      </c>
      <c r="I75" s="150">
        <f t="shared" si="22"/>
        <v>37.89</v>
      </c>
      <c r="J75" s="144"/>
      <c r="K75" s="144"/>
      <c r="L75" s="150">
        <f t="shared" si="23"/>
        <v>8.42</v>
      </c>
      <c r="M75" s="150">
        <f t="shared" si="24"/>
        <v>488.35999999999996</v>
      </c>
      <c r="N75" s="159">
        <v>488</v>
      </c>
      <c r="O75" s="145" t="s">
        <v>1288</v>
      </c>
      <c r="P75" s="144" t="s">
        <v>136</v>
      </c>
      <c r="Q75" s="144">
        <v>2714</v>
      </c>
      <c r="R75" s="12"/>
    </row>
    <row r="76" spans="1:18" x14ac:dyDescent="0.2">
      <c r="A76" s="201" t="s">
        <v>1153</v>
      </c>
      <c r="B76" s="144"/>
      <c r="C76" s="144" t="s">
        <v>1161</v>
      </c>
      <c r="D76" s="144" t="s">
        <v>104</v>
      </c>
      <c r="E76" s="144" t="s">
        <v>1160</v>
      </c>
      <c r="F76" s="150">
        <f t="shared" si="20"/>
        <v>11812.98</v>
      </c>
      <c r="G76" s="145">
        <v>10011</v>
      </c>
      <c r="H76" s="150">
        <f t="shared" si="21"/>
        <v>900.99</v>
      </c>
      <c r="I76" s="150">
        <f t="shared" si="22"/>
        <v>900.99</v>
      </c>
      <c r="J76" s="144"/>
      <c r="K76" s="144"/>
      <c r="L76" s="150">
        <f t="shared" si="23"/>
        <v>200.22</v>
      </c>
      <c r="M76" s="150">
        <f t="shared" si="24"/>
        <v>11612.76</v>
      </c>
      <c r="N76" s="159">
        <v>11613</v>
      </c>
      <c r="O76" s="145" t="s">
        <v>1288</v>
      </c>
      <c r="P76" s="144" t="s">
        <v>136</v>
      </c>
      <c r="Q76" s="144">
        <v>2714</v>
      </c>
      <c r="R76" s="12"/>
    </row>
    <row r="77" spans="1:18" x14ac:dyDescent="0.2">
      <c r="A77" s="201" t="s">
        <v>1153</v>
      </c>
      <c r="B77" s="144"/>
      <c r="C77" s="144" t="s">
        <v>1163</v>
      </c>
      <c r="D77" s="144" t="s">
        <v>104</v>
      </c>
      <c r="E77" s="144" t="s">
        <v>1162</v>
      </c>
      <c r="F77" s="150">
        <f t="shared" si="20"/>
        <v>2880.38</v>
      </c>
      <c r="G77" s="145">
        <v>2441</v>
      </c>
      <c r="H77" s="150">
        <f t="shared" si="21"/>
        <v>219.69</v>
      </c>
      <c r="I77" s="150">
        <f t="shared" si="22"/>
        <v>219.69</v>
      </c>
      <c r="J77" s="144"/>
      <c r="K77" s="144"/>
      <c r="L77" s="150">
        <f t="shared" si="23"/>
        <v>48.82</v>
      </c>
      <c r="M77" s="150">
        <f t="shared" si="24"/>
        <v>2831.56</v>
      </c>
      <c r="N77" s="159">
        <v>2832</v>
      </c>
      <c r="O77" s="145" t="s">
        <v>1288</v>
      </c>
      <c r="P77" s="144" t="s">
        <v>136</v>
      </c>
      <c r="Q77" s="144">
        <v>2714</v>
      </c>
      <c r="R77" s="12"/>
    </row>
    <row r="78" spans="1:18" x14ac:dyDescent="0.2">
      <c r="A78" s="201" t="s">
        <v>1153</v>
      </c>
      <c r="B78" s="144"/>
      <c r="C78" s="144" t="s">
        <v>1165</v>
      </c>
      <c r="D78" s="144" t="s">
        <v>104</v>
      </c>
      <c r="E78" s="144" t="s">
        <v>1164</v>
      </c>
      <c r="F78" s="150">
        <f t="shared" si="20"/>
        <v>39367.160000000003</v>
      </c>
      <c r="G78" s="145">
        <v>33362</v>
      </c>
      <c r="H78" s="150">
        <f t="shared" si="21"/>
        <v>3002.58</v>
      </c>
      <c r="I78" s="150">
        <f t="shared" si="22"/>
        <v>3002.58</v>
      </c>
      <c r="J78" s="144"/>
      <c r="K78" s="144"/>
      <c r="L78" s="150">
        <f t="shared" si="23"/>
        <v>667.24</v>
      </c>
      <c r="M78" s="150">
        <f t="shared" si="24"/>
        <v>38699.920000000006</v>
      </c>
      <c r="N78" s="159">
        <v>38700</v>
      </c>
      <c r="O78" s="145" t="s">
        <v>1288</v>
      </c>
      <c r="P78" s="144" t="s">
        <v>136</v>
      </c>
      <c r="Q78" s="144">
        <v>2714</v>
      </c>
      <c r="R78" s="12"/>
    </row>
    <row r="79" spans="1:18" x14ac:dyDescent="0.2">
      <c r="A79" s="201" t="s">
        <v>1235</v>
      </c>
      <c r="B79" s="144"/>
      <c r="C79" s="144" t="s">
        <v>1240</v>
      </c>
      <c r="D79" s="144" t="s">
        <v>40</v>
      </c>
      <c r="E79" s="144" t="s">
        <v>1238</v>
      </c>
      <c r="F79" s="145">
        <f t="shared" si="20"/>
        <v>324500</v>
      </c>
      <c r="G79" s="145">
        <v>275000</v>
      </c>
      <c r="H79" s="145">
        <f t="shared" si="21"/>
        <v>24750</v>
      </c>
      <c r="I79" s="145">
        <f t="shared" si="22"/>
        <v>24750</v>
      </c>
      <c r="J79" s="144"/>
      <c r="K79" s="144"/>
      <c r="L79" s="145">
        <f t="shared" si="23"/>
        <v>5500</v>
      </c>
      <c r="M79" s="145">
        <f t="shared" si="24"/>
        <v>319000</v>
      </c>
      <c r="N79" s="162">
        <v>319000</v>
      </c>
      <c r="O79" s="145" t="s">
        <v>1288</v>
      </c>
      <c r="P79" s="144" t="s">
        <v>136</v>
      </c>
      <c r="Q79" s="144">
        <v>2714</v>
      </c>
      <c r="R79" s="12"/>
    </row>
    <row r="80" spans="1:18" x14ac:dyDescent="0.2">
      <c r="A80" s="201" t="s">
        <v>1235</v>
      </c>
      <c r="B80" s="144"/>
      <c r="C80" s="144" t="s">
        <v>323</v>
      </c>
      <c r="D80" s="144" t="s">
        <v>104</v>
      </c>
      <c r="E80" s="144" t="s">
        <v>1239</v>
      </c>
      <c r="F80" s="145">
        <f t="shared" ref="F80:F84" si="25">SUM(G80:I80)</f>
        <v>25195.360000000001</v>
      </c>
      <c r="G80" s="145">
        <v>21352</v>
      </c>
      <c r="H80" s="145">
        <f t="shared" ref="H80:H84" si="26">G80*9%</f>
        <v>1921.6799999999998</v>
      </c>
      <c r="I80" s="145">
        <f t="shared" ref="I80:I84" si="27">G80*9%</f>
        <v>1921.6799999999998</v>
      </c>
      <c r="J80" s="144"/>
      <c r="K80" s="144"/>
      <c r="L80" s="145">
        <f t="shared" ref="L80:L84" si="28">G80*2%</f>
        <v>427.04</v>
      </c>
      <c r="M80" s="145">
        <f t="shared" ref="M80:M84" si="29">F80-L80</f>
        <v>24768.32</v>
      </c>
      <c r="N80" s="162">
        <v>24768</v>
      </c>
      <c r="O80" s="145" t="s">
        <v>1288</v>
      </c>
      <c r="P80" s="144" t="s">
        <v>136</v>
      </c>
      <c r="Q80" s="144">
        <v>2714</v>
      </c>
      <c r="R80" s="12"/>
    </row>
    <row r="81" spans="1:18" x14ac:dyDescent="0.2">
      <c r="A81" s="37"/>
      <c r="B81" s="12"/>
      <c r="C81" s="12"/>
      <c r="D81" s="12"/>
      <c r="E81" s="12"/>
      <c r="F81" s="38">
        <f t="shared" si="25"/>
        <v>0</v>
      </c>
      <c r="G81" s="38"/>
      <c r="H81" s="38">
        <f t="shared" si="26"/>
        <v>0</v>
      </c>
      <c r="I81" s="38">
        <f t="shared" si="27"/>
        <v>0</v>
      </c>
      <c r="J81" s="12"/>
      <c r="K81" s="12"/>
      <c r="L81" s="38">
        <f t="shared" si="28"/>
        <v>0</v>
      </c>
      <c r="M81" s="38">
        <f t="shared" si="29"/>
        <v>0</v>
      </c>
      <c r="N81" s="51"/>
      <c r="O81" s="38"/>
      <c r="P81" s="12"/>
      <c r="Q81" s="12"/>
      <c r="R81" s="12"/>
    </row>
    <row r="82" spans="1:18" x14ac:dyDescent="0.2">
      <c r="A82" s="37"/>
      <c r="B82" s="12"/>
      <c r="C82" s="12"/>
      <c r="D82" s="12"/>
      <c r="E82" s="12"/>
      <c r="F82" s="38">
        <f t="shared" si="25"/>
        <v>0</v>
      </c>
      <c r="G82" s="38"/>
      <c r="H82" s="38">
        <f t="shared" si="26"/>
        <v>0</v>
      </c>
      <c r="I82" s="38">
        <f t="shared" si="27"/>
        <v>0</v>
      </c>
      <c r="J82" s="12"/>
      <c r="K82" s="12"/>
      <c r="L82" s="38">
        <f t="shared" si="28"/>
        <v>0</v>
      </c>
      <c r="M82" s="38">
        <f t="shared" si="29"/>
        <v>0</v>
      </c>
      <c r="N82" s="51"/>
      <c r="O82" s="38"/>
      <c r="P82" s="12"/>
      <c r="Q82" s="12"/>
      <c r="R82" s="12"/>
    </row>
    <row r="83" spans="1:18" x14ac:dyDescent="0.2">
      <c r="A83" s="37"/>
      <c r="B83" s="12"/>
      <c r="C83" s="12"/>
      <c r="D83" s="12"/>
      <c r="E83" s="12"/>
      <c r="F83" s="38">
        <f t="shared" si="25"/>
        <v>0</v>
      </c>
      <c r="G83" s="38"/>
      <c r="H83" s="38">
        <f t="shared" si="26"/>
        <v>0</v>
      </c>
      <c r="I83" s="38">
        <f t="shared" si="27"/>
        <v>0</v>
      </c>
      <c r="J83" s="12"/>
      <c r="K83" s="12"/>
      <c r="L83" s="38">
        <f t="shared" si="28"/>
        <v>0</v>
      </c>
      <c r="M83" s="38">
        <f t="shared" si="29"/>
        <v>0</v>
      </c>
      <c r="N83" s="51"/>
      <c r="O83" s="38"/>
      <c r="P83" s="12"/>
      <c r="Q83" s="12"/>
      <c r="R83" s="12"/>
    </row>
    <row r="84" spans="1:18" x14ac:dyDescent="0.2">
      <c r="A84" s="37"/>
      <c r="B84" s="12"/>
      <c r="C84" s="12"/>
      <c r="D84" s="12"/>
      <c r="E84" s="12"/>
      <c r="F84" s="38">
        <f t="shared" si="25"/>
        <v>0</v>
      </c>
      <c r="G84" s="38"/>
      <c r="H84" s="38">
        <f t="shared" si="26"/>
        <v>0</v>
      </c>
      <c r="I84" s="38">
        <f t="shared" si="27"/>
        <v>0</v>
      </c>
      <c r="J84" s="12"/>
      <c r="K84" s="12"/>
      <c r="L84" s="38">
        <f t="shared" si="28"/>
        <v>0</v>
      </c>
      <c r="M84" s="38">
        <f t="shared" si="29"/>
        <v>0</v>
      </c>
      <c r="N84" s="51"/>
      <c r="O84" s="38"/>
      <c r="P84" s="12"/>
      <c r="Q84" s="12"/>
      <c r="R84" s="12"/>
    </row>
  </sheetData>
  <mergeCells count="1">
    <mergeCell ref="A24:R24"/>
  </mergeCells>
  <hyperlinks>
    <hyperlink ref="A2" location="HOME!A1" display="HOME"/>
    <hyperlink ref="B2" location="MONTHWISE!A1" display="Monthwise"/>
    <hyperlink ref="C2" location="'GST-Monthwise'!A1" display="GST - Monthwise"/>
  </hyperlinks>
  <pageMargins left="0.7" right="0.7" top="0.75" bottom="0.75" header="0.3" footer="0.3"/>
  <pageSetup paperSize="9"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3"/>
  <sheetViews>
    <sheetView workbookViewId="0">
      <selection activeCell="A2" sqref="A2"/>
    </sheetView>
  </sheetViews>
  <sheetFormatPr defaultRowHeight="15" x14ac:dyDescent="0.25"/>
  <cols>
    <col min="1" max="1" width="12.85546875" bestFit="1" customWidth="1"/>
    <col min="2" max="2" width="14.42578125" bestFit="1" customWidth="1"/>
    <col min="3" max="3" width="20.85546875" bestFit="1" customWidth="1"/>
    <col min="4" max="4" width="5.5703125" bestFit="1" customWidth="1"/>
    <col min="5" max="5" width="30" bestFit="1" customWidth="1"/>
    <col min="6" max="6" width="10.42578125" bestFit="1" customWidth="1"/>
    <col min="7" max="7" width="9.28515625" bestFit="1" customWidth="1"/>
    <col min="8" max="8" width="10.7109375" bestFit="1" customWidth="1"/>
    <col min="9" max="9" width="7.42578125" bestFit="1" customWidth="1"/>
    <col min="10" max="10" width="7.5703125" bestFit="1" customWidth="1"/>
    <col min="11" max="11" width="12.140625" bestFit="1" customWidth="1"/>
    <col min="12" max="12" width="13.5703125" bestFit="1" customWidth="1"/>
    <col min="13" max="13" width="14.85546875" bestFit="1" customWidth="1"/>
    <col min="14" max="14" width="5.42578125" bestFit="1" customWidth="1"/>
    <col min="15" max="15" width="9.7109375" bestFit="1" customWidth="1"/>
  </cols>
  <sheetData>
    <row r="1" spans="1:15" s="33" customFormat="1" ht="13.5" thickBot="1" x14ac:dyDescent="0.25">
      <c r="A1" s="29" t="s">
        <v>22</v>
      </c>
      <c r="B1" s="2" t="s">
        <v>23</v>
      </c>
      <c r="C1" s="30" t="s">
        <v>24</v>
      </c>
      <c r="D1" s="30" t="s">
        <v>25</v>
      </c>
      <c r="E1" s="30" t="s">
        <v>26</v>
      </c>
      <c r="F1" s="31" t="s">
        <v>27</v>
      </c>
      <c r="G1" s="31" t="s">
        <v>28</v>
      </c>
      <c r="H1" s="30" t="s">
        <v>30</v>
      </c>
      <c r="I1" s="30" t="s">
        <v>31</v>
      </c>
      <c r="J1" s="31" t="s">
        <v>32</v>
      </c>
      <c r="K1" s="31" t="s">
        <v>19</v>
      </c>
      <c r="L1" s="31" t="s">
        <v>33</v>
      </c>
      <c r="M1" s="31" t="s">
        <v>34</v>
      </c>
      <c r="N1" s="31" t="s">
        <v>35</v>
      </c>
      <c r="O1" s="32" t="s">
        <v>36</v>
      </c>
    </row>
    <row r="2" spans="1:15" s="44" customFormat="1" ht="23.25" x14ac:dyDescent="0.35">
      <c r="A2" s="45" t="s">
        <v>37</v>
      </c>
      <c r="B2" s="7" t="s">
        <v>38</v>
      </c>
      <c r="C2" s="175" t="s">
        <v>443</v>
      </c>
      <c r="D2" s="46"/>
      <c r="E2" s="46"/>
      <c r="F2" s="47">
        <f>SUM(F3:F182)</f>
        <v>721767.83759999997</v>
      </c>
      <c r="G2" s="47">
        <f>SUM(G3:G182)</f>
        <v>369609.97590000002</v>
      </c>
      <c r="H2" s="46"/>
      <c r="I2" s="46"/>
      <c r="J2" s="47">
        <f>SUM(J3:J182)</f>
        <v>0</v>
      </c>
      <c r="K2" s="47">
        <f>SUM(K3:K182)</f>
        <v>721767.83759999997</v>
      </c>
      <c r="L2" s="47">
        <f>SUM(L3:L182)</f>
        <v>726520.57000000007</v>
      </c>
      <c r="M2" s="47"/>
      <c r="N2" s="48"/>
      <c r="O2" s="49"/>
    </row>
    <row r="3" spans="1:15" x14ac:dyDescent="0.25">
      <c r="A3" s="201" t="s">
        <v>255</v>
      </c>
      <c r="B3" s="144"/>
      <c r="C3" s="144" t="s">
        <v>321</v>
      </c>
      <c r="D3" s="144" t="s">
        <v>194</v>
      </c>
      <c r="E3" s="144" t="s">
        <v>301</v>
      </c>
      <c r="F3" s="145">
        <f t="shared" ref="F3:F13" si="0">SUM(G3:G3)</f>
        <v>103220.48</v>
      </c>
      <c r="G3" s="145">
        <f>1612.82*64</f>
        <v>103220.48</v>
      </c>
      <c r="H3" s="144"/>
      <c r="I3" s="144"/>
      <c r="J3" s="145"/>
      <c r="K3" s="145">
        <f t="shared" ref="K3:K13" si="1">F3-J3</f>
        <v>103220.48</v>
      </c>
      <c r="L3" s="162">
        <v>101030</v>
      </c>
      <c r="M3" s="145" t="s">
        <v>590</v>
      </c>
      <c r="N3" s="142" t="s">
        <v>136</v>
      </c>
      <c r="O3" s="143" t="s">
        <v>137</v>
      </c>
    </row>
    <row r="4" spans="1:15" x14ac:dyDescent="0.25">
      <c r="A4" s="201" t="s">
        <v>459</v>
      </c>
      <c r="B4" s="144"/>
      <c r="C4" s="144" t="s">
        <v>467</v>
      </c>
      <c r="D4" s="144" t="s">
        <v>146</v>
      </c>
      <c r="E4" s="144" t="s">
        <v>468</v>
      </c>
      <c r="F4" s="145">
        <f t="shared" si="0"/>
        <v>12620.07</v>
      </c>
      <c r="G4" s="145">
        <f>195.66*64.5</f>
        <v>12620.07</v>
      </c>
      <c r="H4" s="144"/>
      <c r="I4" s="144"/>
      <c r="J4" s="145">
        <v>0</v>
      </c>
      <c r="K4" s="145">
        <f t="shared" si="1"/>
        <v>12620.07</v>
      </c>
      <c r="L4" s="162">
        <v>117984</v>
      </c>
      <c r="M4" s="145" t="s">
        <v>1169</v>
      </c>
      <c r="N4" s="142" t="s">
        <v>136</v>
      </c>
      <c r="O4" s="143" t="s">
        <v>137</v>
      </c>
    </row>
    <row r="5" spans="1:15" x14ac:dyDescent="0.25">
      <c r="A5" s="201" t="s">
        <v>459</v>
      </c>
      <c r="B5" s="144"/>
      <c r="C5" s="144" t="s">
        <v>469</v>
      </c>
      <c r="D5" s="144" t="s">
        <v>146</v>
      </c>
      <c r="E5" s="144" t="s">
        <v>470</v>
      </c>
      <c r="F5" s="145">
        <f t="shared" si="0"/>
        <v>109424.25</v>
      </c>
      <c r="G5" s="145">
        <f>1696.5*64.5</f>
        <v>109424.25</v>
      </c>
      <c r="H5" s="144"/>
      <c r="I5" s="144"/>
      <c r="J5" s="145">
        <v>0</v>
      </c>
      <c r="K5" s="145">
        <f t="shared" si="1"/>
        <v>109424.25</v>
      </c>
      <c r="L5" s="162"/>
      <c r="M5" s="145"/>
      <c r="N5" s="144"/>
      <c r="O5" s="144"/>
    </row>
    <row r="6" spans="1:15" x14ac:dyDescent="0.25">
      <c r="A6" s="201" t="s">
        <v>459</v>
      </c>
      <c r="B6" s="144"/>
      <c r="C6" s="144" t="s">
        <v>471</v>
      </c>
      <c r="D6" s="144" t="s">
        <v>146</v>
      </c>
      <c r="E6" s="144" t="s">
        <v>472</v>
      </c>
      <c r="F6" s="145">
        <f t="shared" si="0"/>
        <v>33534</v>
      </c>
      <c r="G6" s="145">
        <f>496.8*67.5</f>
        <v>33534</v>
      </c>
      <c r="H6" s="144"/>
      <c r="I6" s="144"/>
      <c r="J6" s="145">
        <v>0</v>
      </c>
      <c r="K6" s="145">
        <f t="shared" si="1"/>
        <v>33534</v>
      </c>
      <c r="L6" s="213"/>
      <c r="M6" s="145"/>
      <c r="N6" s="142" t="s">
        <v>136</v>
      </c>
      <c r="O6" s="143" t="s">
        <v>137</v>
      </c>
    </row>
    <row r="7" spans="1:15" x14ac:dyDescent="0.25">
      <c r="A7" s="144" t="s">
        <v>690</v>
      </c>
      <c r="B7" s="144"/>
      <c r="C7" s="144" t="s">
        <v>687</v>
      </c>
      <c r="D7" s="144" t="s">
        <v>146</v>
      </c>
      <c r="E7" s="144" t="s">
        <v>682</v>
      </c>
      <c r="F7" s="145">
        <f t="shared" si="0"/>
        <v>14414.111999999997</v>
      </c>
      <c r="G7" s="145">
        <f>224.1*64.32</f>
        <v>14414.111999999997</v>
      </c>
      <c r="H7" s="144"/>
      <c r="I7" s="144"/>
      <c r="J7" s="145">
        <v>0</v>
      </c>
      <c r="K7" s="145">
        <f t="shared" si="1"/>
        <v>14414.111999999997</v>
      </c>
      <c r="L7" s="162"/>
      <c r="M7" s="145" t="s">
        <v>1047</v>
      </c>
      <c r="N7" s="142" t="s">
        <v>136</v>
      </c>
      <c r="O7" s="143" t="s">
        <v>137</v>
      </c>
    </row>
    <row r="8" spans="1:15" x14ac:dyDescent="0.25">
      <c r="A8" s="144" t="s">
        <v>690</v>
      </c>
      <c r="B8" s="144"/>
      <c r="C8" s="144" t="s">
        <v>688</v>
      </c>
      <c r="D8" s="144" t="s">
        <v>146</v>
      </c>
      <c r="E8" s="144" t="s">
        <v>683</v>
      </c>
      <c r="F8" s="145">
        <f t="shared" si="0"/>
        <v>1300.5503999999999</v>
      </c>
      <c r="G8" s="145">
        <f>20.22*64.32</f>
        <v>1300.5503999999999</v>
      </c>
      <c r="H8" s="144"/>
      <c r="I8" s="144"/>
      <c r="J8" s="145">
        <v>0</v>
      </c>
      <c r="K8" s="145">
        <f t="shared" si="1"/>
        <v>1300.5503999999999</v>
      </c>
      <c r="L8" s="162"/>
      <c r="M8" s="145" t="s">
        <v>1047</v>
      </c>
      <c r="N8" s="142" t="s">
        <v>136</v>
      </c>
      <c r="O8" s="143" t="s">
        <v>137</v>
      </c>
    </row>
    <row r="9" spans="1:15" x14ac:dyDescent="0.25">
      <c r="A9" s="144" t="s">
        <v>690</v>
      </c>
      <c r="B9" s="144"/>
      <c r="C9" s="144" t="s">
        <v>689</v>
      </c>
      <c r="D9" s="144" t="s">
        <v>146</v>
      </c>
      <c r="E9" s="144" t="s">
        <v>684</v>
      </c>
      <c r="F9" s="145">
        <f t="shared" si="0"/>
        <v>1950.8255999999997</v>
      </c>
      <c r="G9" s="145">
        <f>30.33*64.32</f>
        <v>1950.8255999999997</v>
      </c>
      <c r="H9" s="144"/>
      <c r="I9" s="144"/>
      <c r="J9" s="145">
        <v>0</v>
      </c>
      <c r="K9" s="145">
        <f t="shared" si="1"/>
        <v>1950.8255999999997</v>
      </c>
      <c r="L9" s="162"/>
      <c r="M9" s="145" t="s">
        <v>1047</v>
      </c>
      <c r="N9" s="142" t="s">
        <v>136</v>
      </c>
      <c r="O9" s="143" t="s">
        <v>137</v>
      </c>
    </row>
    <row r="10" spans="1:15" x14ac:dyDescent="0.25">
      <c r="A10" s="144" t="s">
        <v>690</v>
      </c>
      <c r="B10" s="144"/>
      <c r="C10" s="144" t="s">
        <v>687</v>
      </c>
      <c r="D10" s="144" t="s">
        <v>146</v>
      </c>
      <c r="E10" s="144" t="s">
        <v>685</v>
      </c>
      <c r="F10" s="145">
        <f t="shared" si="0"/>
        <v>30429.791999999998</v>
      </c>
      <c r="G10" s="145">
        <f>473.1*64.32</f>
        <v>30429.791999999998</v>
      </c>
      <c r="H10" s="144"/>
      <c r="I10" s="144"/>
      <c r="J10" s="145">
        <v>0</v>
      </c>
      <c r="K10" s="145">
        <f t="shared" si="1"/>
        <v>30429.791999999998</v>
      </c>
      <c r="L10" s="145">
        <v>48144</v>
      </c>
      <c r="M10" s="145" t="s">
        <v>1047</v>
      </c>
      <c r="N10" s="147" t="s">
        <v>136</v>
      </c>
      <c r="O10" s="248" t="s">
        <v>137</v>
      </c>
    </row>
    <row r="11" spans="1:15" x14ac:dyDescent="0.25">
      <c r="A11" s="144" t="s">
        <v>919</v>
      </c>
      <c r="B11" s="144"/>
      <c r="C11" s="144" t="s">
        <v>912</v>
      </c>
      <c r="D11" s="144" t="s">
        <v>146</v>
      </c>
      <c r="E11" s="144" t="s">
        <v>911</v>
      </c>
      <c r="F11" s="145">
        <f t="shared" si="0"/>
        <v>17920</v>
      </c>
      <c r="G11" s="145">
        <f>280*64</f>
        <v>17920</v>
      </c>
      <c r="H11" s="144"/>
      <c r="I11" s="144"/>
      <c r="J11" s="145">
        <v>0</v>
      </c>
      <c r="K11" s="145">
        <f t="shared" si="1"/>
        <v>17920</v>
      </c>
      <c r="L11" s="145">
        <v>57905</v>
      </c>
      <c r="M11" s="145" t="s">
        <v>1176</v>
      </c>
      <c r="N11" s="147" t="s">
        <v>136</v>
      </c>
      <c r="O11" s="248" t="s">
        <v>137</v>
      </c>
    </row>
    <row r="12" spans="1:15" x14ac:dyDescent="0.25">
      <c r="A12" s="144" t="s">
        <v>919</v>
      </c>
      <c r="B12" s="144"/>
      <c r="C12" s="144" t="s">
        <v>917</v>
      </c>
      <c r="D12" s="144" t="s">
        <v>146</v>
      </c>
      <c r="E12" s="144" t="s">
        <v>913</v>
      </c>
      <c r="F12" s="145">
        <f t="shared" si="0"/>
        <v>9600</v>
      </c>
      <c r="G12" s="145">
        <f>150*64</f>
        <v>9600</v>
      </c>
      <c r="H12" s="144"/>
      <c r="I12" s="144"/>
      <c r="J12" s="145">
        <v>0</v>
      </c>
      <c r="K12" s="145">
        <f t="shared" si="1"/>
        <v>9600</v>
      </c>
      <c r="L12" s="145"/>
      <c r="M12" s="145"/>
      <c r="N12" s="147" t="s">
        <v>136</v>
      </c>
      <c r="O12" s="248" t="s">
        <v>137</v>
      </c>
    </row>
    <row r="13" spans="1:15" x14ac:dyDescent="0.25">
      <c r="A13" s="144" t="s">
        <v>919</v>
      </c>
      <c r="B13" s="144"/>
      <c r="C13" s="144" t="s">
        <v>471</v>
      </c>
      <c r="D13" s="144" t="s">
        <v>146</v>
      </c>
      <c r="E13" s="144" t="s">
        <v>916</v>
      </c>
      <c r="F13" s="145">
        <f t="shared" si="0"/>
        <v>29792</v>
      </c>
      <c r="G13" s="145">
        <f>465.5*64</f>
        <v>29792</v>
      </c>
      <c r="H13" s="144"/>
      <c r="I13" s="144"/>
      <c r="J13" s="145">
        <v>0</v>
      </c>
      <c r="K13" s="145">
        <f t="shared" si="1"/>
        <v>29792</v>
      </c>
      <c r="L13" s="145"/>
      <c r="M13" s="145"/>
      <c r="N13" s="147" t="s">
        <v>136</v>
      </c>
      <c r="O13" s="248" t="s">
        <v>137</v>
      </c>
    </row>
    <row r="14" spans="1:15" x14ac:dyDescent="0.25">
      <c r="A14" s="144" t="s">
        <v>1051</v>
      </c>
      <c r="B14" s="296">
        <v>9.4499999999999993</v>
      </c>
      <c r="C14" s="144" t="s">
        <v>1064</v>
      </c>
      <c r="D14" s="144" t="s">
        <v>146</v>
      </c>
      <c r="E14" s="144" t="s">
        <v>1063</v>
      </c>
      <c r="F14" s="297">
        <f>G14*64</f>
        <v>16934.399999999998</v>
      </c>
      <c r="G14" s="298">
        <f>28*B14</f>
        <v>264.59999999999997</v>
      </c>
      <c r="H14" s="144"/>
      <c r="I14" s="144"/>
      <c r="J14" s="144"/>
      <c r="K14" s="297">
        <f>F14</f>
        <v>16934.399999999998</v>
      </c>
      <c r="L14" s="144"/>
      <c r="M14" s="144"/>
      <c r="N14" s="144"/>
      <c r="O14" s="144"/>
    </row>
    <row r="15" spans="1:15" x14ac:dyDescent="0.25">
      <c r="A15" s="144" t="s">
        <v>1051</v>
      </c>
      <c r="B15" s="296">
        <v>10.25</v>
      </c>
      <c r="C15" s="144" t="s">
        <v>1066</v>
      </c>
      <c r="D15" s="144" t="s">
        <v>146</v>
      </c>
      <c r="E15" s="144" t="s">
        <v>1065</v>
      </c>
      <c r="F15" s="297">
        <f>G15*64</f>
        <v>20992</v>
      </c>
      <c r="G15" s="298">
        <f>32*B15</f>
        <v>328</v>
      </c>
      <c r="H15" s="144"/>
      <c r="I15" s="144"/>
      <c r="J15" s="144"/>
      <c r="K15" s="297">
        <f t="shared" ref="K15:K19" si="2">F15</f>
        <v>20992</v>
      </c>
      <c r="L15" s="144"/>
      <c r="M15" s="144"/>
      <c r="N15" s="144"/>
      <c r="O15" s="144"/>
    </row>
    <row r="16" spans="1:15" x14ac:dyDescent="0.25">
      <c r="A16" s="144" t="s">
        <v>1123</v>
      </c>
      <c r="B16" s="296">
        <v>3.9</v>
      </c>
      <c r="C16" s="144" t="s">
        <v>1120</v>
      </c>
      <c r="D16" s="144" t="s">
        <v>40</v>
      </c>
      <c r="E16" s="144" t="s">
        <v>1119</v>
      </c>
      <c r="F16" s="297">
        <f t="shared" ref="F16:F17" si="3">G16*64</f>
        <v>29373.177599999999</v>
      </c>
      <c r="G16" s="298">
        <f>117681/1000*B16</f>
        <v>458.95589999999999</v>
      </c>
      <c r="H16" s="144"/>
      <c r="I16" s="144"/>
      <c r="J16" s="144"/>
      <c r="K16" s="297">
        <f t="shared" si="2"/>
        <v>29373.177599999999</v>
      </c>
      <c r="L16" s="144"/>
      <c r="M16" s="144"/>
      <c r="N16" s="144"/>
      <c r="O16" s="144"/>
    </row>
    <row r="17" spans="1:15" x14ac:dyDescent="0.25">
      <c r="A17" s="144" t="s">
        <v>1123</v>
      </c>
      <c r="B17" s="296">
        <v>12.45</v>
      </c>
      <c r="C17" s="144" t="s">
        <v>1122</v>
      </c>
      <c r="D17" s="144" t="s">
        <v>146</v>
      </c>
      <c r="E17" s="144" t="s">
        <v>1121</v>
      </c>
      <c r="F17" s="297">
        <f t="shared" si="3"/>
        <v>28684.799999999999</v>
      </c>
      <c r="G17" s="298">
        <f>36*B17</f>
        <v>448.2</v>
      </c>
      <c r="H17" s="144"/>
      <c r="I17" s="144"/>
      <c r="J17" s="144"/>
      <c r="K17" s="297">
        <f t="shared" si="2"/>
        <v>28684.799999999999</v>
      </c>
      <c r="L17" s="144">
        <v>99137.57</v>
      </c>
      <c r="M17" s="144" t="s">
        <v>1259</v>
      </c>
      <c r="N17" s="147" t="s">
        <v>136</v>
      </c>
      <c r="O17" s="248" t="s">
        <v>137</v>
      </c>
    </row>
    <row r="18" spans="1:15" x14ac:dyDescent="0.25">
      <c r="A18" s="144" t="s">
        <v>1235</v>
      </c>
      <c r="B18" s="298">
        <v>0</v>
      </c>
      <c r="C18" s="144" t="s">
        <v>1241</v>
      </c>
      <c r="D18" s="144" t="s">
        <v>146</v>
      </c>
      <c r="E18" s="144" t="s">
        <v>1242</v>
      </c>
      <c r="F18" s="297">
        <f>G18*67</f>
        <v>261577.38</v>
      </c>
      <c r="G18" s="144">
        <v>3904.14</v>
      </c>
      <c r="H18" s="144"/>
      <c r="I18" s="144"/>
      <c r="J18" s="144"/>
      <c r="K18" s="297">
        <f t="shared" si="2"/>
        <v>261577.38</v>
      </c>
      <c r="L18" s="144">
        <v>128986</v>
      </c>
      <c r="M18" s="144" t="s">
        <v>1272</v>
      </c>
      <c r="N18" s="147" t="s">
        <v>136</v>
      </c>
      <c r="O18" s="248" t="s">
        <v>137</v>
      </c>
    </row>
    <row r="19" spans="1:15" x14ac:dyDescent="0.25">
      <c r="A19" s="144"/>
      <c r="B19" s="298">
        <v>0</v>
      </c>
      <c r="C19" s="144"/>
      <c r="D19" s="144"/>
      <c r="E19" s="144"/>
      <c r="F19" s="144"/>
      <c r="G19" s="144"/>
      <c r="H19" s="144"/>
      <c r="I19" s="144"/>
      <c r="J19" s="144"/>
      <c r="K19" s="297">
        <f t="shared" si="2"/>
        <v>0</v>
      </c>
      <c r="L19" s="145">
        <v>173334</v>
      </c>
      <c r="M19" s="144"/>
      <c r="N19" s="147" t="s">
        <v>136</v>
      </c>
      <c r="O19" s="248" t="s">
        <v>137</v>
      </c>
    </row>
    <row r="20" spans="1:15" x14ac:dyDescent="0.25">
      <c r="A20" s="5"/>
      <c r="B20" s="5"/>
      <c r="C20" s="5"/>
      <c r="D20" s="5"/>
      <c r="E20" s="5"/>
      <c r="F20" s="5"/>
      <c r="G20" s="5"/>
      <c r="H20" s="5"/>
      <c r="I20" s="5"/>
      <c r="J20" s="5"/>
      <c r="K20" s="5"/>
      <c r="L20" s="5"/>
      <c r="M20" s="5"/>
      <c r="N20" s="5"/>
      <c r="O20" s="5"/>
    </row>
    <row r="22" spans="1:15" x14ac:dyDescent="0.25">
      <c r="J22" s="85"/>
      <c r="L22" s="81"/>
    </row>
    <row r="23" spans="1:15" x14ac:dyDescent="0.25">
      <c r="L23" s="81"/>
    </row>
  </sheetData>
  <hyperlinks>
    <hyperlink ref="A2" location="HOME!A1" display="HOME"/>
    <hyperlink ref="B2" location="MONTHWISE!A1" display="Monthwise"/>
    <hyperlink ref="C2" location="'GST-Monthwise'!A1" display="GST - Monthwise"/>
  </hyperlinks>
  <pageMargins left="0.7" right="0.7" top="0.75" bottom="0.75" header="0.3" footer="0.3"/>
  <pageSetup paperSize="9" orientation="portrait" horizontalDpi="0"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0"/>
  <sheetViews>
    <sheetView topLeftCell="D1" workbookViewId="0">
      <pane ySplit="3" topLeftCell="A63" activePane="bottomLeft" state="frozen"/>
      <selection pane="bottomLeft" activeCell="L43" sqref="L43:L70"/>
    </sheetView>
  </sheetViews>
  <sheetFormatPr defaultColWidth="9.140625" defaultRowHeight="12.75" x14ac:dyDescent="0.2"/>
  <cols>
    <col min="1" max="1" width="12.85546875" style="33" bestFit="1" customWidth="1"/>
    <col min="2" max="2" width="15.85546875" style="33" bestFit="1" customWidth="1"/>
    <col min="3" max="3" width="20.85546875" style="33" bestFit="1" customWidth="1"/>
    <col min="4" max="4" width="5.5703125" style="33" bestFit="1" customWidth="1"/>
    <col min="5" max="5" width="38.85546875" style="33" bestFit="1" customWidth="1"/>
    <col min="6" max="6" width="10.42578125" style="26" bestFit="1" customWidth="1"/>
    <col min="7" max="7" width="9.28515625" style="36" bestFit="1" customWidth="1"/>
    <col min="8" max="8" width="8.7109375" style="26" bestFit="1" customWidth="1"/>
    <col min="9" max="9" width="10.7109375" style="33" bestFit="1" customWidth="1"/>
    <col min="10" max="10" width="7.42578125" style="33" bestFit="1" customWidth="1"/>
    <col min="11" max="11" width="6.5703125" style="26" bestFit="1" customWidth="1"/>
    <col min="12" max="12" width="12.140625" style="26" bestFit="1" customWidth="1"/>
    <col min="13" max="13" width="13.5703125" style="50" bestFit="1" customWidth="1"/>
    <col min="14" max="14" width="14.85546875" style="36" bestFit="1" customWidth="1"/>
    <col min="15" max="15" width="5.42578125" style="33" bestFit="1" customWidth="1"/>
    <col min="16" max="16" width="9.7109375" style="33" bestFit="1" customWidth="1"/>
    <col min="17" max="17" width="7.7109375" style="33" bestFit="1" customWidth="1"/>
    <col min="18" max="16384" width="9.140625" style="33"/>
  </cols>
  <sheetData>
    <row r="1" spans="1:17" ht="13.5" thickBot="1" x14ac:dyDescent="0.25">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32" t="s">
        <v>36</v>
      </c>
      <c r="Q1" s="4" t="s">
        <v>39</v>
      </c>
    </row>
    <row r="2" spans="1:17" s="44" customFormat="1" ht="23.25" x14ac:dyDescent="0.35">
      <c r="A2" s="45" t="s">
        <v>37</v>
      </c>
      <c r="B2" s="41" t="s">
        <v>38</v>
      </c>
      <c r="C2" s="175" t="s">
        <v>443</v>
      </c>
      <c r="D2" s="46"/>
      <c r="E2" s="46"/>
      <c r="F2" s="47">
        <f>SUM(F3:F134)</f>
        <v>2789778.7399999998</v>
      </c>
      <c r="G2" s="47">
        <f>SUM(G3:G134)</f>
        <v>2375423</v>
      </c>
      <c r="H2" s="47">
        <f>SUM(H3:H85)</f>
        <v>414355.74</v>
      </c>
      <c r="I2" s="46"/>
      <c r="J2" s="46"/>
      <c r="K2" s="47">
        <f>SUM(K3:K134)</f>
        <v>47508.46</v>
      </c>
      <c r="L2" s="47">
        <f>SUM(L3:L134)</f>
        <v>2742270.2800000003</v>
      </c>
      <c r="M2" s="47">
        <f>SUM(M3:M134)</f>
        <v>1479471</v>
      </c>
      <c r="N2" s="47"/>
      <c r="O2" s="48"/>
      <c r="P2" s="49"/>
    </row>
    <row r="3" spans="1:17" ht="15" customHeight="1" x14ac:dyDescent="0.2">
      <c r="A3" s="349"/>
      <c r="B3" s="350"/>
      <c r="C3" s="350"/>
      <c r="D3" s="350"/>
      <c r="E3" s="350"/>
      <c r="F3" s="350"/>
      <c r="G3" s="350"/>
      <c r="H3" s="350"/>
      <c r="I3" s="350"/>
      <c r="J3" s="350"/>
      <c r="K3" s="350"/>
      <c r="L3" s="350"/>
      <c r="M3" s="350"/>
      <c r="N3" s="350"/>
      <c r="O3" s="350"/>
      <c r="P3" s="350"/>
      <c r="Q3" s="351"/>
    </row>
    <row r="4" spans="1:17" x14ac:dyDescent="0.2">
      <c r="A4" s="201" t="s">
        <v>149</v>
      </c>
      <c r="B4" s="144"/>
      <c r="C4" s="144" t="s">
        <v>325</v>
      </c>
      <c r="D4" s="144" t="s">
        <v>40</v>
      </c>
      <c r="E4" s="144" t="s">
        <v>306</v>
      </c>
      <c r="F4" s="150">
        <f t="shared" ref="F4:F12" si="0">SUM(G4:H4)</f>
        <v>235031.25</v>
      </c>
      <c r="G4" s="145">
        <v>204375</v>
      </c>
      <c r="H4" s="150">
        <f t="shared" ref="H4:H12" si="1">G4*15%</f>
        <v>30656.25</v>
      </c>
      <c r="I4" s="150"/>
      <c r="J4" s="144"/>
      <c r="K4" s="145">
        <f t="shared" ref="K4:K12" si="2">G4*2%</f>
        <v>4087.5</v>
      </c>
      <c r="L4" s="145">
        <f t="shared" ref="L4:L12" si="3">F4-K4</f>
        <v>230943.75</v>
      </c>
      <c r="M4" s="272">
        <v>230944</v>
      </c>
      <c r="N4" s="162"/>
      <c r="O4" s="145" t="s">
        <v>136</v>
      </c>
      <c r="P4" s="215" t="s">
        <v>692</v>
      </c>
      <c r="Q4" s="13"/>
    </row>
    <row r="5" spans="1:17" x14ac:dyDescent="0.2">
      <c r="A5" s="201" t="s">
        <v>287</v>
      </c>
      <c r="B5" s="216" t="s">
        <v>372</v>
      </c>
      <c r="C5" s="144" t="s">
        <v>327</v>
      </c>
      <c r="D5" s="144" t="s">
        <v>194</v>
      </c>
      <c r="E5" s="144" t="s">
        <v>308</v>
      </c>
      <c r="F5" s="150">
        <f t="shared" si="0"/>
        <v>23000</v>
      </c>
      <c r="G5" s="145">
        <v>20000</v>
      </c>
      <c r="H5" s="150">
        <f t="shared" si="1"/>
        <v>3000</v>
      </c>
      <c r="I5" s="150"/>
      <c r="J5" s="144"/>
      <c r="K5" s="145">
        <f t="shared" si="2"/>
        <v>400</v>
      </c>
      <c r="L5" s="145">
        <f t="shared" si="3"/>
        <v>22600</v>
      </c>
      <c r="M5" s="272">
        <v>22600</v>
      </c>
      <c r="N5" s="162"/>
      <c r="O5" s="145" t="s">
        <v>136</v>
      </c>
      <c r="P5" s="215" t="s">
        <v>692</v>
      </c>
      <c r="Q5" s="13"/>
    </row>
    <row r="6" spans="1:17" x14ac:dyDescent="0.2">
      <c r="A6" s="201" t="s">
        <v>287</v>
      </c>
      <c r="B6" s="216" t="s">
        <v>373</v>
      </c>
      <c r="C6" s="144" t="s">
        <v>327</v>
      </c>
      <c r="D6" s="144" t="s">
        <v>194</v>
      </c>
      <c r="E6" s="144" t="s">
        <v>309</v>
      </c>
      <c r="F6" s="150">
        <f t="shared" si="0"/>
        <v>73600</v>
      </c>
      <c r="G6" s="145">
        <v>64000</v>
      </c>
      <c r="H6" s="150">
        <f t="shared" si="1"/>
        <v>9600</v>
      </c>
      <c r="I6" s="150"/>
      <c r="J6" s="144"/>
      <c r="K6" s="145">
        <f t="shared" si="2"/>
        <v>1280</v>
      </c>
      <c r="L6" s="145">
        <f t="shared" si="3"/>
        <v>72320</v>
      </c>
      <c r="M6" s="272">
        <v>72320</v>
      </c>
      <c r="N6" s="162"/>
      <c r="O6" s="145" t="s">
        <v>136</v>
      </c>
      <c r="P6" s="215" t="s">
        <v>692</v>
      </c>
      <c r="Q6" s="13"/>
    </row>
    <row r="7" spans="1:17" x14ac:dyDescent="0.2">
      <c r="A7" s="201" t="s">
        <v>287</v>
      </c>
      <c r="B7" s="216" t="s">
        <v>374</v>
      </c>
      <c r="C7" s="144" t="s">
        <v>327</v>
      </c>
      <c r="D7" s="144" t="s">
        <v>194</v>
      </c>
      <c r="E7" s="144" t="s">
        <v>310</v>
      </c>
      <c r="F7" s="150">
        <f t="shared" si="0"/>
        <v>18400</v>
      </c>
      <c r="G7" s="145">
        <v>16000</v>
      </c>
      <c r="H7" s="150">
        <f t="shared" si="1"/>
        <v>2400</v>
      </c>
      <c r="I7" s="150"/>
      <c r="J7" s="144"/>
      <c r="K7" s="145">
        <f t="shared" si="2"/>
        <v>320</v>
      </c>
      <c r="L7" s="145">
        <f t="shared" si="3"/>
        <v>18080</v>
      </c>
      <c r="M7" s="272">
        <v>18080</v>
      </c>
      <c r="N7" s="162"/>
      <c r="O7" s="145" t="s">
        <v>136</v>
      </c>
      <c r="P7" s="215" t="s">
        <v>692</v>
      </c>
      <c r="Q7" s="13"/>
    </row>
    <row r="8" spans="1:17" x14ac:dyDescent="0.2">
      <c r="A8" s="201" t="s">
        <v>287</v>
      </c>
      <c r="B8" s="216" t="s">
        <v>375</v>
      </c>
      <c r="C8" s="144" t="s">
        <v>328</v>
      </c>
      <c r="D8" s="144" t="s">
        <v>194</v>
      </c>
      <c r="E8" s="144" t="s">
        <v>311</v>
      </c>
      <c r="F8" s="150">
        <f t="shared" si="0"/>
        <v>552</v>
      </c>
      <c r="G8" s="145">
        <v>480</v>
      </c>
      <c r="H8" s="150">
        <f t="shared" si="1"/>
        <v>72</v>
      </c>
      <c r="I8" s="150"/>
      <c r="J8" s="144"/>
      <c r="K8" s="145">
        <f t="shared" si="2"/>
        <v>9.6</v>
      </c>
      <c r="L8" s="145">
        <f t="shared" si="3"/>
        <v>542.4</v>
      </c>
      <c r="M8" s="272">
        <v>541</v>
      </c>
      <c r="N8" s="162"/>
      <c r="O8" s="145" t="s">
        <v>136</v>
      </c>
      <c r="P8" s="215" t="s">
        <v>692</v>
      </c>
      <c r="Q8" s="12"/>
    </row>
    <row r="9" spans="1:17" x14ac:dyDescent="0.2">
      <c r="A9" s="201" t="s">
        <v>287</v>
      </c>
      <c r="B9" s="216" t="s">
        <v>376</v>
      </c>
      <c r="C9" s="144" t="s">
        <v>329</v>
      </c>
      <c r="D9" s="144" t="s">
        <v>40</v>
      </c>
      <c r="E9" s="144" t="s">
        <v>312</v>
      </c>
      <c r="F9" s="150">
        <f t="shared" si="0"/>
        <v>57501.15</v>
      </c>
      <c r="G9" s="145">
        <v>50001</v>
      </c>
      <c r="H9" s="150">
        <f t="shared" si="1"/>
        <v>7500.15</v>
      </c>
      <c r="I9" s="150"/>
      <c r="J9" s="144"/>
      <c r="K9" s="145">
        <f t="shared" si="2"/>
        <v>1000.02</v>
      </c>
      <c r="L9" s="145">
        <f t="shared" si="3"/>
        <v>56501.130000000005</v>
      </c>
      <c r="M9" s="272">
        <v>56501</v>
      </c>
      <c r="N9" s="162" t="s">
        <v>1283</v>
      </c>
      <c r="O9" s="145" t="s">
        <v>136</v>
      </c>
      <c r="P9" s="143" t="s">
        <v>137</v>
      </c>
      <c r="Q9" s="12"/>
    </row>
    <row r="10" spans="1:17" x14ac:dyDescent="0.2">
      <c r="A10" s="201" t="s">
        <v>385</v>
      </c>
      <c r="B10" s="144" t="s">
        <v>379</v>
      </c>
      <c r="C10" s="144" t="s">
        <v>378</v>
      </c>
      <c r="D10" s="144" t="s">
        <v>40</v>
      </c>
      <c r="E10" s="144" t="s">
        <v>377</v>
      </c>
      <c r="F10" s="150">
        <f t="shared" si="0"/>
        <v>68130.600000000006</v>
      </c>
      <c r="G10" s="145">
        <v>59244</v>
      </c>
      <c r="H10" s="150">
        <f t="shared" si="1"/>
        <v>8886.6</v>
      </c>
      <c r="I10" s="150"/>
      <c r="J10" s="144"/>
      <c r="K10" s="145">
        <f t="shared" si="2"/>
        <v>1184.8800000000001</v>
      </c>
      <c r="L10" s="145">
        <f t="shared" si="3"/>
        <v>66945.72</v>
      </c>
      <c r="M10" s="272">
        <v>66945</v>
      </c>
      <c r="N10" s="162" t="s">
        <v>1017</v>
      </c>
      <c r="O10" s="145"/>
      <c r="P10" s="215" t="s">
        <v>1018</v>
      </c>
      <c r="Q10" s="12"/>
    </row>
    <row r="11" spans="1:17" x14ac:dyDescent="0.2">
      <c r="A11" s="201" t="s">
        <v>385</v>
      </c>
      <c r="B11" s="144" t="s">
        <v>380</v>
      </c>
      <c r="C11" s="144" t="s">
        <v>329</v>
      </c>
      <c r="D11" s="144" t="s">
        <v>40</v>
      </c>
      <c r="E11" s="144" t="s">
        <v>381</v>
      </c>
      <c r="F11" s="150">
        <f t="shared" si="0"/>
        <v>28750</v>
      </c>
      <c r="G11" s="145">
        <v>25000</v>
      </c>
      <c r="H11" s="150">
        <f t="shared" si="1"/>
        <v>3750</v>
      </c>
      <c r="I11" s="150"/>
      <c r="J11" s="144"/>
      <c r="K11" s="145">
        <f t="shared" si="2"/>
        <v>500</v>
      </c>
      <c r="L11" s="145">
        <f t="shared" si="3"/>
        <v>28250</v>
      </c>
      <c r="M11" s="272">
        <v>28250</v>
      </c>
      <c r="N11" s="162"/>
      <c r="O11" s="145"/>
      <c r="P11" s="215" t="s">
        <v>1018</v>
      </c>
      <c r="Q11" s="12"/>
    </row>
    <row r="12" spans="1:17" x14ac:dyDescent="0.2">
      <c r="A12" s="201" t="s">
        <v>385</v>
      </c>
      <c r="B12" s="144" t="s">
        <v>382</v>
      </c>
      <c r="C12" s="144" t="s">
        <v>383</v>
      </c>
      <c r="D12" s="144" t="s">
        <v>194</v>
      </c>
      <c r="E12" s="144" t="s">
        <v>384</v>
      </c>
      <c r="F12" s="150">
        <f t="shared" si="0"/>
        <v>1817</v>
      </c>
      <c r="G12" s="145">
        <v>1580</v>
      </c>
      <c r="H12" s="150">
        <f t="shared" si="1"/>
        <v>237</v>
      </c>
      <c r="I12" s="150"/>
      <c r="J12" s="144"/>
      <c r="K12" s="145">
        <f t="shared" si="2"/>
        <v>31.6</v>
      </c>
      <c r="L12" s="145">
        <f t="shared" si="3"/>
        <v>1785.4</v>
      </c>
      <c r="M12" s="272">
        <v>1785</v>
      </c>
      <c r="N12" s="162"/>
      <c r="O12" s="145"/>
      <c r="P12" s="215" t="s">
        <v>1018</v>
      </c>
      <c r="Q12" s="12"/>
    </row>
    <row r="13" spans="1:17" ht="15" customHeight="1" x14ac:dyDescent="0.2">
      <c r="A13" s="51"/>
      <c r="B13" s="51"/>
      <c r="C13" s="51"/>
      <c r="D13" s="51"/>
      <c r="E13" s="51"/>
      <c r="F13" s="51"/>
      <c r="G13" s="51"/>
      <c r="H13" s="51"/>
      <c r="I13" s="51"/>
      <c r="J13" s="51"/>
      <c r="K13" s="51"/>
      <c r="L13" s="51"/>
      <c r="M13" s="51"/>
      <c r="N13" s="51"/>
      <c r="O13" s="51"/>
      <c r="P13" s="51"/>
      <c r="Q13" s="51"/>
    </row>
    <row r="14" spans="1:17" x14ac:dyDescent="0.2">
      <c r="A14" s="176" t="s">
        <v>22</v>
      </c>
      <c r="B14" s="176" t="s">
        <v>23</v>
      </c>
      <c r="C14" s="176" t="s">
        <v>24</v>
      </c>
      <c r="D14" s="176" t="s">
        <v>25</v>
      </c>
      <c r="E14" s="176" t="s">
        <v>26</v>
      </c>
      <c r="F14" s="177" t="s">
        <v>27</v>
      </c>
      <c r="G14" s="177" t="s">
        <v>28</v>
      </c>
      <c r="H14" s="177" t="s">
        <v>434</v>
      </c>
      <c r="I14" s="176" t="s">
        <v>30</v>
      </c>
      <c r="J14" s="176" t="s">
        <v>31</v>
      </c>
      <c r="K14" s="177" t="s">
        <v>32</v>
      </c>
      <c r="L14" s="177" t="s">
        <v>19</v>
      </c>
      <c r="M14" s="177" t="s">
        <v>33</v>
      </c>
      <c r="N14" s="177" t="s">
        <v>34</v>
      </c>
      <c r="O14" s="177" t="s">
        <v>35</v>
      </c>
      <c r="P14" s="176" t="s">
        <v>36</v>
      </c>
      <c r="Q14" s="12"/>
    </row>
    <row r="15" spans="1:17" x14ac:dyDescent="0.2">
      <c r="A15" s="201" t="s">
        <v>513</v>
      </c>
      <c r="B15" s="144" t="s">
        <v>506</v>
      </c>
      <c r="C15" s="144" t="s">
        <v>507</v>
      </c>
      <c r="D15" s="144" t="s">
        <v>40</v>
      </c>
      <c r="E15" s="144" t="s">
        <v>514</v>
      </c>
      <c r="F15" s="145">
        <f t="shared" ref="F15:F33" si="4">SUM(G15:H15)</f>
        <v>94400</v>
      </c>
      <c r="G15" s="145">
        <v>80000</v>
      </c>
      <c r="H15" s="145">
        <f>G15*18%</f>
        <v>14400</v>
      </c>
      <c r="I15" s="144"/>
      <c r="J15" s="144"/>
      <c r="K15" s="145">
        <f t="shared" ref="K15:K33" si="5">G15*2%</f>
        <v>1600</v>
      </c>
      <c r="L15" s="145">
        <f t="shared" ref="L15:L33" si="6">F15-K15</f>
        <v>92800</v>
      </c>
      <c r="M15" s="162">
        <v>92800</v>
      </c>
      <c r="N15" s="162" t="s">
        <v>1283</v>
      </c>
      <c r="O15" s="145" t="s">
        <v>136</v>
      </c>
      <c r="P15" s="143" t="s">
        <v>137</v>
      </c>
      <c r="Q15" s="12"/>
    </row>
    <row r="16" spans="1:17" x14ac:dyDescent="0.2">
      <c r="A16" s="201" t="s">
        <v>513</v>
      </c>
      <c r="B16" s="144" t="s">
        <v>508</v>
      </c>
      <c r="C16" s="144" t="s">
        <v>507</v>
      </c>
      <c r="D16" s="144" t="s">
        <v>40</v>
      </c>
      <c r="E16" s="144" t="s">
        <v>515</v>
      </c>
      <c r="F16" s="145">
        <f t="shared" si="4"/>
        <v>9440</v>
      </c>
      <c r="G16" s="145">
        <v>8000</v>
      </c>
      <c r="H16" s="145">
        <f t="shared" ref="H16:H79" si="7">G16*18%</f>
        <v>1440</v>
      </c>
      <c r="I16" s="144"/>
      <c r="J16" s="144"/>
      <c r="K16" s="145">
        <f t="shared" si="5"/>
        <v>160</v>
      </c>
      <c r="L16" s="145">
        <f t="shared" si="6"/>
        <v>9280</v>
      </c>
      <c r="M16" s="162">
        <v>9280</v>
      </c>
      <c r="N16" s="162" t="s">
        <v>1283</v>
      </c>
      <c r="O16" s="145" t="s">
        <v>136</v>
      </c>
      <c r="P16" s="143" t="s">
        <v>137</v>
      </c>
      <c r="Q16" s="12"/>
    </row>
    <row r="17" spans="1:17" x14ac:dyDescent="0.2">
      <c r="A17" s="201" t="s">
        <v>513</v>
      </c>
      <c r="B17" s="144" t="s">
        <v>509</v>
      </c>
      <c r="C17" s="144" t="s">
        <v>510</v>
      </c>
      <c r="D17" s="144" t="s">
        <v>40</v>
      </c>
      <c r="E17" s="144" t="s">
        <v>516</v>
      </c>
      <c r="F17" s="145">
        <f t="shared" si="4"/>
        <v>82600</v>
      </c>
      <c r="G17" s="145">
        <v>70000</v>
      </c>
      <c r="H17" s="145">
        <f t="shared" si="7"/>
        <v>12600</v>
      </c>
      <c r="I17" s="144"/>
      <c r="J17" s="144"/>
      <c r="K17" s="145">
        <f t="shared" si="5"/>
        <v>1400</v>
      </c>
      <c r="L17" s="145">
        <f t="shared" si="6"/>
        <v>81200</v>
      </c>
      <c r="M17" s="162">
        <v>81200</v>
      </c>
      <c r="N17" s="162" t="s">
        <v>1283</v>
      </c>
      <c r="O17" s="145" t="s">
        <v>136</v>
      </c>
      <c r="P17" s="143" t="s">
        <v>137</v>
      </c>
      <c r="Q17" s="12"/>
    </row>
    <row r="18" spans="1:17" x14ac:dyDescent="0.2">
      <c r="A18" s="201" t="s">
        <v>513</v>
      </c>
      <c r="B18" s="144" t="s">
        <v>511</v>
      </c>
      <c r="C18" s="144" t="s">
        <v>512</v>
      </c>
      <c r="D18" s="144" t="s">
        <v>194</v>
      </c>
      <c r="E18" s="144" t="s">
        <v>517</v>
      </c>
      <c r="F18" s="145">
        <f t="shared" si="4"/>
        <v>29500</v>
      </c>
      <c r="G18" s="145">
        <v>25000</v>
      </c>
      <c r="H18" s="145">
        <f t="shared" si="7"/>
        <v>4500</v>
      </c>
      <c r="I18" s="144"/>
      <c r="J18" s="144"/>
      <c r="K18" s="145">
        <f t="shared" si="5"/>
        <v>500</v>
      </c>
      <c r="L18" s="145">
        <f t="shared" si="6"/>
        <v>29000</v>
      </c>
      <c r="M18" s="162">
        <v>29000</v>
      </c>
      <c r="N18" s="162" t="s">
        <v>1283</v>
      </c>
      <c r="O18" s="145" t="s">
        <v>136</v>
      </c>
      <c r="P18" s="143" t="s">
        <v>137</v>
      </c>
      <c r="Q18" s="12"/>
    </row>
    <row r="19" spans="1:17" x14ac:dyDescent="0.2">
      <c r="A19" s="201" t="s">
        <v>616</v>
      </c>
      <c r="B19" s="144" t="s">
        <v>627</v>
      </c>
      <c r="C19" s="144" t="s">
        <v>622</v>
      </c>
      <c r="D19" s="144" t="s">
        <v>40</v>
      </c>
      <c r="E19" s="144" t="s">
        <v>617</v>
      </c>
      <c r="F19" s="145">
        <f t="shared" si="4"/>
        <v>29500</v>
      </c>
      <c r="G19" s="145">
        <v>25000</v>
      </c>
      <c r="H19" s="145">
        <f t="shared" si="7"/>
        <v>4500</v>
      </c>
      <c r="I19" s="144"/>
      <c r="J19" s="144"/>
      <c r="K19" s="145">
        <f t="shared" si="5"/>
        <v>500</v>
      </c>
      <c r="L19" s="145">
        <f t="shared" si="6"/>
        <v>29000</v>
      </c>
      <c r="M19" s="162">
        <v>29000</v>
      </c>
      <c r="N19" s="145"/>
      <c r="O19" s="144"/>
      <c r="P19" s="215" t="s">
        <v>1018</v>
      </c>
      <c r="Q19" s="12"/>
    </row>
    <row r="20" spans="1:17" x14ac:dyDescent="0.2">
      <c r="A20" s="201" t="s">
        <v>616</v>
      </c>
      <c r="B20" s="144" t="s">
        <v>628</v>
      </c>
      <c r="C20" s="144" t="s">
        <v>623</v>
      </c>
      <c r="D20" s="144" t="s">
        <v>40</v>
      </c>
      <c r="E20" s="144" t="s">
        <v>618</v>
      </c>
      <c r="F20" s="145">
        <f t="shared" si="4"/>
        <v>53100</v>
      </c>
      <c r="G20" s="145">
        <v>45000</v>
      </c>
      <c r="H20" s="145">
        <f t="shared" si="7"/>
        <v>8100</v>
      </c>
      <c r="I20" s="144"/>
      <c r="J20" s="144"/>
      <c r="K20" s="145">
        <f t="shared" si="5"/>
        <v>900</v>
      </c>
      <c r="L20" s="145">
        <f t="shared" si="6"/>
        <v>52200</v>
      </c>
      <c r="M20" s="162">
        <v>52200</v>
      </c>
      <c r="N20" s="145"/>
      <c r="O20" s="144"/>
      <c r="P20" s="215" t="s">
        <v>1018</v>
      </c>
      <c r="Q20" s="12"/>
    </row>
    <row r="21" spans="1:17" x14ac:dyDescent="0.2">
      <c r="A21" s="201" t="s">
        <v>616</v>
      </c>
      <c r="B21" s="144" t="s">
        <v>629</v>
      </c>
      <c r="C21" s="144" t="s">
        <v>624</v>
      </c>
      <c r="D21" s="144" t="s">
        <v>194</v>
      </c>
      <c r="E21" s="144" t="s">
        <v>619</v>
      </c>
      <c r="F21" s="145">
        <f t="shared" si="4"/>
        <v>17341.28</v>
      </c>
      <c r="G21" s="145">
        <v>14696</v>
      </c>
      <c r="H21" s="145">
        <f t="shared" si="7"/>
        <v>2645.2799999999997</v>
      </c>
      <c r="I21" s="144"/>
      <c r="J21" s="144"/>
      <c r="K21" s="145">
        <f t="shared" si="5"/>
        <v>293.92</v>
      </c>
      <c r="L21" s="145">
        <f t="shared" si="6"/>
        <v>17047.36</v>
      </c>
      <c r="M21" s="162">
        <v>17047</v>
      </c>
      <c r="N21" s="145"/>
      <c r="O21" s="144"/>
      <c r="P21" s="215" t="s">
        <v>1018</v>
      </c>
      <c r="Q21" s="12"/>
    </row>
    <row r="22" spans="1:17" x14ac:dyDescent="0.2">
      <c r="A22" s="201" t="s">
        <v>616</v>
      </c>
      <c r="B22" s="144" t="s">
        <v>630</v>
      </c>
      <c r="C22" s="144" t="s">
        <v>625</v>
      </c>
      <c r="D22" s="144" t="s">
        <v>40</v>
      </c>
      <c r="E22" s="144" t="s">
        <v>620</v>
      </c>
      <c r="F22" s="145">
        <f t="shared" si="4"/>
        <v>16284</v>
      </c>
      <c r="G22" s="145">
        <v>13800</v>
      </c>
      <c r="H22" s="145">
        <f t="shared" si="7"/>
        <v>2484</v>
      </c>
      <c r="I22" s="144"/>
      <c r="J22" s="144"/>
      <c r="K22" s="145">
        <f t="shared" si="5"/>
        <v>276</v>
      </c>
      <c r="L22" s="145">
        <f t="shared" si="6"/>
        <v>16008</v>
      </c>
      <c r="M22" s="162">
        <v>16008</v>
      </c>
      <c r="N22" s="145"/>
      <c r="O22" s="144"/>
      <c r="P22" s="215" t="s">
        <v>1018</v>
      </c>
      <c r="Q22" s="12"/>
    </row>
    <row r="23" spans="1:17" x14ac:dyDescent="0.2">
      <c r="A23" s="201" t="s">
        <v>616</v>
      </c>
      <c r="B23" s="144" t="s">
        <v>631</v>
      </c>
      <c r="C23" s="144" t="s">
        <v>626</v>
      </c>
      <c r="D23" s="144" t="s">
        <v>40</v>
      </c>
      <c r="E23" s="144" t="s">
        <v>621</v>
      </c>
      <c r="F23" s="145">
        <f t="shared" si="4"/>
        <v>5698.22</v>
      </c>
      <c r="G23" s="145">
        <v>4829</v>
      </c>
      <c r="H23" s="145">
        <f t="shared" si="7"/>
        <v>869.21999999999991</v>
      </c>
      <c r="I23" s="144"/>
      <c r="J23" s="144"/>
      <c r="K23" s="145">
        <f t="shared" si="5"/>
        <v>96.58</v>
      </c>
      <c r="L23" s="145">
        <f t="shared" si="6"/>
        <v>5601.64</v>
      </c>
      <c r="M23" s="162">
        <v>5601</v>
      </c>
      <c r="N23" s="145"/>
      <c r="O23" s="144"/>
      <c r="P23" s="215" t="s">
        <v>1018</v>
      </c>
      <c r="Q23" s="12"/>
    </row>
    <row r="24" spans="1:17" x14ac:dyDescent="0.2">
      <c r="A24" s="201" t="s">
        <v>712</v>
      </c>
      <c r="B24" s="144" t="s">
        <v>719</v>
      </c>
      <c r="C24" s="144" t="s">
        <v>625</v>
      </c>
      <c r="D24" s="144" t="s">
        <v>40</v>
      </c>
      <c r="E24" s="144" t="s">
        <v>713</v>
      </c>
      <c r="F24" s="145">
        <f t="shared" si="4"/>
        <v>3777.18</v>
      </c>
      <c r="G24" s="145">
        <v>3201</v>
      </c>
      <c r="H24" s="145">
        <f t="shared" si="7"/>
        <v>576.17999999999995</v>
      </c>
      <c r="I24" s="144"/>
      <c r="J24" s="146">
        <v>43027</v>
      </c>
      <c r="K24" s="145">
        <f t="shared" si="5"/>
        <v>64.02</v>
      </c>
      <c r="L24" s="145">
        <f t="shared" si="6"/>
        <v>3713.16</v>
      </c>
      <c r="M24" s="162">
        <v>3713</v>
      </c>
      <c r="N24" s="162" t="s">
        <v>1283</v>
      </c>
      <c r="O24" s="145" t="s">
        <v>136</v>
      </c>
      <c r="P24" s="143" t="s">
        <v>137</v>
      </c>
      <c r="Q24" s="12"/>
    </row>
    <row r="25" spans="1:17" x14ac:dyDescent="0.2">
      <c r="A25" s="201" t="s">
        <v>712</v>
      </c>
      <c r="B25" s="144" t="s">
        <v>720</v>
      </c>
      <c r="C25" s="144" t="s">
        <v>721</v>
      </c>
      <c r="D25" s="144" t="s">
        <v>40</v>
      </c>
      <c r="E25" s="144" t="s">
        <v>714</v>
      </c>
      <c r="F25" s="145">
        <f t="shared" si="4"/>
        <v>5782</v>
      </c>
      <c r="G25" s="145">
        <v>4900</v>
      </c>
      <c r="H25" s="145">
        <f t="shared" si="7"/>
        <v>882</v>
      </c>
      <c r="I25" s="144"/>
      <c r="J25" s="146">
        <v>43042</v>
      </c>
      <c r="K25" s="145">
        <f t="shared" si="5"/>
        <v>98</v>
      </c>
      <c r="L25" s="145">
        <f t="shared" si="6"/>
        <v>5684</v>
      </c>
      <c r="M25" s="162">
        <v>5684</v>
      </c>
      <c r="N25" s="162" t="s">
        <v>1283</v>
      </c>
      <c r="O25" s="145" t="s">
        <v>136</v>
      </c>
      <c r="P25" s="143" t="s">
        <v>137</v>
      </c>
      <c r="Q25" s="12"/>
    </row>
    <row r="26" spans="1:17" x14ac:dyDescent="0.2">
      <c r="A26" s="201" t="s">
        <v>712</v>
      </c>
      <c r="B26" s="144" t="s">
        <v>723</v>
      </c>
      <c r="C26" s="144" t="s">
        <v>722</v>
      </c>
      <c r="D26" s="144" t="s">
        <v>40</v>
      </c>
      <c r="E26" s="144" t="s">
        <v>715</v>
      </c>
      <c r="F26" s="145">
        <f t="shared" si="4"/>
        <v>17700</v>
      </c>
      <c r="G26" s="145">
        <v>15000</v>
      </c>
      <c r="H26" s="145">
        <f t="shared" si="7"/>
        <v>2700</v>
      </c>
      <c r="I26" s="144"/>
      <c r="J26" s="146">
        <v>43045</v>
      </c>
      <c r="K26" s="145">
        <f t="shared" si="5"/>
        <v>300</v>
      </c>
      <c r="L26" s="145">
        <f t="shared" si="6"/>
        <v>17400</v>
      </c>
      <c r="M26" s="162">
        <v>17400</v>
      </c>
      <c r="N26" s="162" t="s">
        <v>1283</v>
      </c>
      <c r="O26" s="145" t="s">
        <v>136</v>
      </c>
      <c r="P26" s="143" t="s">
        <v>137</v>
      </c>
      <c r="Q26" s="12"/>
    </row>
    <row r="27" spans="1:17" x14ac:dyDescent="0.2">
      <c r="A27" s="201" t="s">
        <v>737</v>
      </c>
      <c r="B27" s="144" t="s">
        <v>751</v>
      </c>
      <c r="C27" s="144" t="s">
        <v>746</v>
      </c>
      <c r="D27" s="144" t="s">
        <v>40</v>
      </c>
      <c r="E27" s="144" t="s">
        <v>716</v>
      </c>
      <c r="F27" s="145">
        <f t="shared" si="4"/>
        <v>26550</v>
      </c>
      <c r="G27" s="145">
        <v>22500</v>
      </c>
      <c r="H27" s="145">
        <f t="shared" si="7"/>
        <v>4050</v>
      </c>
      <c r="I27" s="144"/>
      <c r="J27" s="144"/>
      <c r="K27" s="145">
        <f t="shared" si="5"/>
        <v>450</v>
      </c>
      <c r="L27" s="145">
        <f t="shared" si="6"/>
        <v>26100</v>
      </c>
      <c r="M27" s="162">
        <v>26100</v>
      </c>
      <c r="N27" s="145" t="s">
        <v>1144</v>
      </c>
      <c r="O27" s="145" t="s">
        <v>136</v>
      </c>
      <c r="P27" s="143" t="s">
        <v>137</v>
      </c>
      <c r="Q27" s="12"/>
    </row>
    <row r="28" spans="1:17" x14ac:dyDescent="0.2">
      <c r="A28" s="201" t="s">
        <v>737</v>
      </c>
      <c r="B28" s="144" t="s">
        <v>752</v>
      </c>
      <c r="C28" s="144" t="s">
        <v>747</v>
      </c>
      <c r="D28" s="144" t="s">
        <v>40</v>
      </c>
      <c r="E28" s="144" t="s">
        <v>717</v>
      </c>
      <c r="F28" s="145">
        <f t="shared" si="4"/>
        <v>8496</v>
      </c>
      <c r="G28" s="145">
        <v>7200</v>
      </c>
      <c r="H28" s="145">
        <f t="shared" si="7"/>
        <v>1296</v>
      </c>
      <c r="I28" s="144"/>
      <c r="J28" s="144"/>
      <c r="K28" s="145">
        <f t="shared" si="5"/>
        <v>144</v>
      </c>
      <c r="L28" s="145">
        <f t="shared" si="6"/>
        <v>8352</v>
      </c>
      <c r="M28" s="162">
        <v>8352</v>
      </c>
      <c r="N28" s="145" t="s">
        <v>1144</v>
      </c>
      <c r="O28" s="145" t="s">
        <v>136</v>
      </c>
      <c r="P28" s="143" t="s">
        <v>137</v>
      </c>
      <c r="Q28" s="12"/>
    </row>
    <row r="29" spans="1:17" x14ac:dyDescent="0.2">
      <c r="A29" s="201" t="s">
        <v>737</v>
      </c>
      <c r="B29" s="144" t="s">
        <v>753</v>
      </c>
      <c r="C29" s="144" t="s">
        <v>510</v>
      </c>
      <c r="D29" s="144" t="s">
        <v>40</v>
      </c>
      <c r="E29" s="144" t="s">
        <v>718</v>
      </c>
      <c r="F29" s="145">
        <f t="shared" si="4"/>
        <v>67968</v>
      </c>
      <c r="G29" s="145">
        <v>57600</v>
      </c>
      <c r="H29" s="145">
        <f t="shared" si="7"/>
        <v>10368</v>
      </c>
      <c r="I29" s="144"/>
      <c r="J29" s="144"/>
      <c r="K29" s="145">
        <f t="shared" si="5"/>
        <v>1152</v>
      </c>
      <c r="L29" s="145">
        <f t="shared" si="6"/>
        <v>66816</v>
      </c>
      <c r="M29" s="162">
        <v>66816</v>
      </c>
      <c r="N29" s="145" t="s">
        <v>1144</v>
      </c>
      <c r="O29" s="145" t="s">
        <v>136</v>
      </c>
      <c r="P29" s="143" t="s">
        <v>137</v>
      </c>
      <c r="Q29" s="12"/>
    </row>
    <row r="30" spans="1:17" x14ac:dyDescent="0.2">
      <c r="A30" s="201" t="s">
        <v>737</v>
      </c>
      <c r="B30" s="144" t="s">
        <v>754</v>
      </c>
      <c r="C30" s="144" t="s">
        <v>749</v>
      </c>
      <c r="D30" s="144" t="s">
        <v>745</v>
      </c>
      <c r="E30" s="144" t="s">
        <v>741</v>
      </c>
      <c r="F30" s="145">
        <f t="shared" si="4"/>
        <v>26221.96</v>
      </c>
      <c r="G30" s="145">
        <v>22222</v>
      </c>
      <c r="H30" s="145">
        <f t="shared" si="7"/>
        <v>3999.96</v>
      </c>
      <c r="I30" s="144"/>
      <c r="J30" s="144"/>
      <c r="K30" s="145">
        <f t="shared" si="5"/>
        <v>444.44</v>
      </c>
      <c r="L30" s="145">
        <f t="shared" si="6"/>
        <v>25777.52</v>
      </c>
      <c r="M30" s="162">
        <v>25778</v>
      </c>
      <c r="N30" s="145" t="s">
        <v>1144</v>
      </c>
      <c r="O30" s="145" t="s">
        <v>136</v>
      </c>
      <c r="P30" s="143" t="s">
        <v>137</v>
      </c>
      <c r="Q30" s="12"/>
    </row>
    <row r="31" spans="1:17" x14ac:dyDescent="0.2">
      <c r="A31" s="201" t="s">
        <v>737</v>
      </c>
      <c r="B31" s="144" t="s">
        <v>755</v>
      </c>
      <c r="C31" s="144" t="s">
        <v>748</v>
      </c>
      <c r="D31" s="144" t="s">
        <v>194</v>
      </c>
      <c r="E31" s="144" t="s">
        <v>742</v>
      </c>
      <c r="F31" s="145">
        <f t="shared" si="4"/>
        <v>6688.24</v>
      </c>
      <c r="G31" s="145">
        <v>5668</v>
      </c>
      <c r="H31" s="145">
        <f t="shared" si="7"/>
        <v>1020.24</v>
      </c>
      <c r="I31" s="144"/>
      <c r="J31" s="144"/>
      <c r="K31" s="145">
        <f t="shared" si="5"/>
        <v>113.36</v>
      </c>
      <c r="L31" s="145">
        <f t="shared" si="6"/>
        <v>6574.88</v>
      </c>
      <c r="M31" s="162">
        <v>6575</v>
      </c>
      <c r="N31" s="145" t="s">
        <v>1144</v>
      </c>
      <c r="O31" s="145" t="s">
        <v>136</v>
      </c>
      <c r="P31" s="143" t="s">
        <v>137</v>
      </c>
      <c r="Q31" s="12"/>
    </row>
    <row r="32" spans="1:17" x14ac:dyDescent="0.2">
      <c r="A32" s="201" t="s">
        <v>737</v>
      </c>
      <c r="B32" s="144" t="s">
        <v>756</v>
      </c>
      <c r="C32" s="144" t="s">
        <v>626</v>
      </c>
      <c r="D32" s="144" t="s">
        <v>40</v>
      </c>
      <c r="E32" s="144" t="s">
        <v>743</v>
      </c>
      <c r="F32" s="145">
        <f t="shared" si="4"/>
        <v>6283.5</v>
      </c>
      <c r="G32" s="145">
        <v>5325</v>
      </c>
      <c r="H32" s="145">
        <f t="shared" si="7"/>
        <v>958.5</v>
      </c>
      <c r="I32" s="144"/>
      <c r="J32" s="144"/>
      <c r="K32" s="145">
        <f t="shared" si="5"/>
        <v>106.5</v>
      </c>
      <c r="L32" s="145">
        <f t="shared" si="6"/>
        <v>6177</v>
      </c>
      <c r="M32" s="162">
        <v>6177</v>
      </c>
      <c r="N32" s="145" t="s">
        <v>1144</v>
      </c>
      <c r="O32" s="145" t="s">
        <v>136</v>
      </c>
      <c r="P32" s="143" t="s">
        <v>137</v>
      </c>
      <c r="Q32" s="12"/>
    </row>
    <row r="33" spans="1:17" x14ac:dyDescent="0.2">
      <c r="A33" s="201" t="s">
        <v>737</v>
      </c>
      <c r="B33" s="201" t="s">
        <v>757</v>
      </c>
      <c r="C33" s="201" t="s">
        <v>750</v>
      </c>
      <c r="D33" s="201" t="s">
        <v>745</v>
      </c>
      <c r="E33" s="144" t="s">
        <v>744</v>
      </c>
      <c r="F33" s="145">
        <f t="shared" si="4"/>
        <v>35400</v>
      </c>
      <c r="G33" s="145">
        <v>30000</v>
      </c>
      <c r="H33" s="145">
        <f t="shared" si="7"/>
        <v>5400</v>
      </c>
      <c r="I33" s="144"/>
      <c r="J33" s="144"/>
      <c r="K33" s="145">
        <f t="shared" si="5"/>
        <v>600</v>
      </c>
      <c r="L33" s="145">
        <f t="shared" si="6"/>
        <v>34800</v>
      </c>
      <c r="M33" s="162">
        <v>34800</v>
      </c>
      <c r="N33" s="145" t="s">
        <v>1144</v>
      </c>
      <c r="O33" s="145" t="s">
        <v>136</v>
      </c>
      <c r="P33" s="143" t="s">
        <v>137</v>
      </c>
      <c r="Q33" s="197"/>
    </row>
    <row r="34" spans="1:17" x14ac:dyDescent="0.2">
      <c r="A34" s="201" t="s">
        <v>737</v>
      </c>
      <c r="B34" s="201" t="s">
        <v>776</v>
      </c>
      <c r="C34" s="201" t="s">
        <v>774</v>
      </c>
      <c r="D34" s="201" t="s">
        <v>40</v>
      </c>
      <c r="E34" s="201" t="s">
        <v>773</v>
      </c>
      <c r="F34" s="145">
        <f t="shared" ref="F34:F90" si="8">SUM(G34:H34)</f>
        <v>913.31999999999994</v>
      </c>
      <c r="G34" s="145">
        <v>774</v>
      </c>
      <c r="H34" s="145">
        <f t="shared" si="7"/>
        <v>139.32</v>
      </c>
      <c r="I34" s="144"/>
      <c r="J34" s="144"/>
      <c r="K34" s="145">
        <f t="shared" ref="K34:K90" si="9">G34*2%</f>
        <v>15.48</v>
      </c>
      <c r="L34" s="145">
        <f t="shared" ref="L34:L90" si="10">F34-K34</f>
        <v>897.83999999999992</v>
      </c>
      <c r="M34" s="162">
        <v>898</v>
      </c>
      <c r="N34" s="145" t="s">
        <v>1144</v>
      </c>
      <c r="O34" s="145" t="s">
        <v>136</v>
      </c>
      <c r="P34" s="143" t="s">
        <v>137</v>
      </c>
      <c r="Q34" s="197"/>
    </row>
    <row r="35" spans="1:17" x14ac:dyDescent="0.2">
      <c r="A35" s="201" t="s">
        <v>737</v>
      </c>
      <c r="B35" s="201" t="s">
        <v>777</v>
      </c>
      <c r="C35" s="201" t="s">
        <v>774</v>
      </c>
      <c r="D35" s="201" t="s">
        <v>40</v>
      </c>
      <c r="E35" s="201" t="s">
        <v>775</v>
      </c>
      <c r="F35" s="145">
        <f t="shared" si="8"/>
        <v>7552</v>
      </c>
      <c r="G35" s="145">
        <v>6400</v>
      </c>
      <c r="H35" s="145">
        <f t="shared" si="7"/>
        <v>1152</v>
      </c>
      <c r="I35" s="144"/>
      <c r="J35" s="144"/>
      <c r="K35" s="145">
        <f t="shared" si="9"/>
        <v>128</v>
      </c>
      <c r="L35" s="145">
        <f t="shared" si="10"/>
        <v>7424</v>
      </c>
      <c r="M35" s="162">
        <v>7424</v>
      </c>
      <c r="N35" s="145" t="s">
        <v>1144</v>
      </c>
      <c r="O35" s="145" t="s">
        <v>136</v>
      </c>
      <c r="P35" s="143" t="s">
        <v>137</v>
      </c>
      <c r="Q35" s="197"/>
    </row>
    <row r="36" spans="1:17" x14ac:dyDescent="0.2">
      <c r="A36" s="201" t="s">
        <v>797</v>
      </c>
      <c r="B36" s="201" t="s">
        <v>835</v>
      </c>
      <c r="C36" s="201" t="s">
        <v>834</v>
      </c>
      <c r="D36" s="201" t="s">
        <v>745</v>
      </c>
      <c r="E36" s="201" t="s">
        <v>833</v>
      </c>
      <c r="F36" s="145">
        <f t="shared" si="8"/>
        <v>14160</v>
      </c>
      <c r="G36" s="145">
        <v>12000</v>
      </c>
      <c r="H36" s="145">
        <f t="shared" si="7"/>
        <v>2160</v>
      </c>
      <c r="I36" s="144"/>
      <c r="J36" s="144"/>
      <c r="K36" s="145">
        <f t="shared" si="9"/>
        <v>240</v>
      </c>
      <c r="L36" s="145">
        <f t="shared" si="10"/>
        <v>13920</v>
      </c>
      <c r="M36" s="162">
        <v>13920</v>
      </c>
      <c r="N36" s="162" t="s">
        <v>1283</v>
      </c>
      <c r="O36" s="145" t="s">
        <v>136</v>
      </c>
      <c r="P36" s="143" t="s">
        <v>137</v>
      </c>
      <c r="Q36" s="197"/>
    </row>
    <row r="37" spans="1:17" x14ac:dyDescent="0.2">
      <c r="A37" s="201" t="s">
        <v>842</v>
      </c>
      <c r="B37" s="201" t="s">
        <v>847</v>
      </c>
      <c r="C37" s="201" t="s">
        <v>845</v>
      </c>
      <c r="D37" s="201" t="s">
        <v>40</v>
      </c>
      <c r="E37" s="201" t="s">
        <v>843</v>
      </c>
      <c r="F37" s="145">
        <f t="shared" si="8"/>
        <v>37760</v>
      </c>
      <c r="G37" s="145">
        <v>32000</v>
      </c>
      <c r="H37" s="145">
        <f t="shared" si="7"/>
        <v>5760</v>
      </c>
      <c r="I37" s="144"/>
      <c r="J37" s="144"/>
      <c r="K37" s="145">
        <f t="shared" si="9"/>
        <v>640</v>
      </c>
      <c r="L37" s="145">
        <f t="shared" si="10"/>
        <v>37120</v>
      </c>
      <c r="M37" s="162">
        <v>37120</v>
      </c>
      <c r="N37" s="145" t="s">
        <v>1144</v>
      </c>
      <c r="O37" s="145" t="s">
        <v>136</v>
      </c>
      <c r="P37" s="143" t="s">
        <v>137</v>
      </c>
      <c r="Q37" s="197"/>
    </row>
    <row r="38" spans="1:17" x14ac:dyDescent="0.2">
      <c r="A38" s="201" t="s">
        <v>842</v>
      </c>
      <c r="B38" s="201" t="s">
        <v>848</v>
      </c>
      <c r="C38" s="201" t="s">
        <v>846</v>
      </c>
      <c r="D38" s="201" t="s">
        <v>40</v>
      </c>
      <c r="E38" s="201" t="s">
        <v>844</v>
      </c>
      <c r="F38" s="145">
        <f t="shared" si="8"/>
        <v>50150</v>
      </c>
      <c r="G38" s="145">
        <v>42500</v>
      </c>
      <c r="H38" s="145">
        <f t="shared" si="7"/>
        <v>7650</v>
      </c>
      <c r="I38" s="144"/>
      <c r="J38" s="144"/>
      <c r="K38" s="145">
        <f t="shared" si="9"/>
        <v>850</v>
      </c>
      <c r="L38" s="145">
        <f t="shared" si="10"/>
        <v>49300</v>
      </c>
      <c r="M38" s="162">
        <v>49300</v>
      </c>
      <c r="N38" s="145" t="s">
        <v>1144</v>
      </c>
      <c r="O38" s="145" t="s">
        <v>136</v>
      </c>
      <c r="P38" s="143" t="s">
        <v>137</v>
      </c>
      <c r="Q38" s="197"/>
    </row>
    <row r="39" spans="1:17" x14ac:dyDescent="0.2">
      <c r="A39" s="201" t="s">
        <v>872</v>
      </c>
      <c r="B39" s="201" t="s">
        <v>880</v>
      </c>
      <c r="C39" s="201" t="s">
        <v>876</v>
      </c>
      <c r="D39" s="201" t="s">
        <v>40</v>
      </c>
      <c r="E39" s="201" t="s">
        <v>888</v>
      </c>
      <c r="F39" s="145">
        <f t="shared" si="8"/>
        <v>24544</v>
      </c>
      <c r="G39" s="145">
        <v>20800</v>
      </c>
      <c r="H39" s="145">
        <f t="shared" si="7"/>
        <v>3744</v>
      </c>
      <c r="I39" s="144"/>
      <c r="J39" s="144"/>
      <c r="K39" s="145">
        <f t="shared" si="9"/>
        <v>416</v>
      </c>
      <c r="L39" s="145">
        <f t="shared" si="10"/>
        <v>24128</v>
      </c>
      <c r="M39" s="162">
        <v>24128</v>
      </c>
      <c r="N39" s="145" t="s">
        <v>1144</v>
      </c>
      <c r="O39" s="145" t="s">
        <v>136</v>
      </c>
      <c r="P39" s="143" t="s">
        <v>137</v>
      </c>
      <c r="Q39" s="197"/>
    </row>
    <row r="40" spans="1:17" x14ac:dyDescent="0.2">
      <c r="A40" s="201" t="s">
        <v>872</v>
      </c>
      <c r="B40" s="201" t="s">
        <v>881</v>
      </c>
      <c r="C40" s="201" t="s">
        <v>510</v>
      </c>
      <c r="D40" s="201" t="s">
        <v>40</v>
      </c>
      <c r="E40" s="201" t="s">
        <v>889</v>
      </c>
      <c r="F40" s="145">
        <f t="shared" si="8"/>
        <v>168032</v>
      </c>
      <c r="G40" s="145">
        <v>142400</v>
      </c>
      <c r="H40" s="145">
        <f t="shared" si="7"/>
        <v>25632</v>
      </c>
      <c r="I40" s="144"/>
      <c r="J40" s="144"/>
      <c r="K40" s="145">
        <f t="shared" si="9"/>
        <v>2848</v>
      </c>
      <c r="L40" s="145">
        <f t="shared" si="10"/>
        <v>165184</v>
      </c>
      <c r="M40" s="162">
        <v>165184</v>
      </c>
      <c r="N40" s="295"/>
      <c r="O40" s="145" t="s">
        <v>136</v>
      </c>
      <c r="P40" s="143" t="s">
        <v>137</v>
      </c>
      <c r="Q40" s="197"/>
    </row>
    <row r="41" spans="1:17" x14ac:dyDescent="0.2">
      <c r="A41" s="201" t="s">
        <v>872</v>
      </c>
      <c r="B41" s="201" t="s">
        <v>882</v>
      </c>
      <c r="C41" s="201" t="s">
        <v>746</v>
      </c>
      <c r="D41" s="201" t="s">
        <v>40</v>
      </c>
      <c r="E41" s="201" t="s">
        <v>890</v>
      </c>
      <c r="F41" s="145">
        <f t="shared" si="8"/>
        <v>56640</v>
      </c>
      <c r="G41" s="145">
        <v>48000</v>
      </c>
      <c r="H41" s="145">
        <f t="shared" si="7"/>
        <v>8640</v>
      </c>
      <c r="I41" s="144"/>
      <c r="J41" s="144"/>
      <c r="K41" s="145">
        <f t="shared" si="9"/>
        <v>960</v>
      </c>
      <c r="L41" s="145">
        <f t="shared" si="10"/>
        <v>55680</v>
      </c>
      <c r="M41" s="162">
        <v>55680</v>
      </c>
      <c r="N41" s="295"/>
      <c r="O41" s="145" t="s">
        <v>136</v>
      </c>
      <c r="P41" s="143" t="s">
        <v>137</v>
      </c>
      <c r="Q41" s="197"/>
    </row>
    <row r="42" spans="1:17" x14ac:dyDescent="0.2">
      <c r="A42" s="278" t="s">
        <v>872</v>
      </c>
      <c r="B42" s="278" t="s">
        <v>883</v>
      </c>
      <c r="C42" s="278" t="s">
        <v>749</v>
      </c>
      <c r="D42" s="278" t="s">
        <v>109</v>
      </c>
      <c r="E42" s="278" t="s">
        <v>891</v>
      </c>
      <c r="F42" s="276">
        <f t="shared" si="8"/>
        <v>111864</v>
      </c>
      <c r="G42" s="276">
        <v>94800</v>
      </c>
      <c r="H42" s="276">
        <f t="shared" si="7"/>
        <v>17064</v>
      </c>
      <c r="I42" s="279"/>
      <c r="J42" s="279"/>
      <c r="K42" s="276">
        <f t="shared" si="9"/>
        <v>1896</v>
      </c>
      <c r="L42" s="276">
        <f t="shared" si="10"/>
        <v>109968</v>
      </c>
      <c r="M42" s="282">
        <f>150000-M41</f>
        <v>94320</v>
      </c>
      <c r="N42" s="299"/>
      <c r="O42" s="278"/>
      <c r="P42" s="278"/>
      <c r="Q42" s="197"/>
    </row>
    <row r="43" spans="1:17" x14ac:dyDescent="0.2">
      <c r="A43" s="197" t="s">
        <v>872</v>
      </c>
      <c r="B43" s="197" t="s">
        <v>884</v>
      </c>
      <c r="C43" s="197" t="s">
        <v>748</v>
      </c>
      <c r="D43" s="197" t="s">
        <v>194</v>
      </c>
      <c r="E43" s="197" t="s">
        <v>892</v>
      </c>
      <c r="F43" s="38">
        <f t="shared" si="8"/>
        <v>7906</v>
      </c>
      <c r="G43" s="38">
        <v>6700</v>
      </c>
      <c r="H43" s="38">
        <f t="shared" si="7"/>
        <v>1206</v>
      </c>
      <c r="I43" s="12"/>
      <c r="J43" s="12"/>
      <c r="K43" s="38">
        <f t="shared" si="9"/>
        <v>134</v>
      </c>
      <c r="L43" s="38">
        <f t="shared" si="10"/>
        <v>7772</v>
      </c>
      <c r="M43" s="273"/>
      <c r="N43" s="198"/>
      <c r="O43" s="197"/>
      <c r="P43" s="197"/>
      <c r="Q43" s="198"/>
    </row>
    <row r="44" spans="1:17" x14ac:dyDescent="0.2">
      <c r="A44" s="197" t="s">
        <v>872</v>
      </c>
      <c r="B44" s="197" t="s">
        <v>885</v>
      </c>
      <c r="C44" s="197" t="s">
        <v>877</v>
      </c>
      <c r="D44" s="197" t="s">
        <v>194</v>
      </c>
      <c r="E44" s="197" t="s">
        <v>893</v>
      </c>
      <c r="F44" s="38">
        <f t="shared" si="8"/>
        <v>17751.919999999998</v>
      </c>
      <c r="G44" s="38">
        <v>15044</v>
      </c>
      <c r="H44" s="38">
        <f t="shared" si="7"/>
        <v>2707.92</v>
      </c>
      <c r="I44" s="12"/>
      <c r="J44" s="12"/>
      <c r="K44" s="38">
        <f t="shared" si="9"/>
        <v>300.88</v>
      </c>
      <c r="L44" s="38">
        <f t="shared" si="10"/>
        <v>17451.039999999997</v>
      </c>
      <c r="M44" s="273"/>
      <c r="N44" s="198"/>
      <c r="O44" s="197"/>
      <c r="P44" s="197"/>
      <c r="Q44" s="197"/>
    </row>
    <row r="45" spans="1:17" x14ac:dyDescent="0.2">
      <c r="A45" s="197" t="s">
        <v>872</v>
      </c>
      <c r="B45" s="197" t="s">
        <v>886</v>
      </c>
      <c r="C45" s="197" t="s">
        <v>878</v>
      </c>
      <c r="D45" s="197" t="s">
        <v>40</v>
      </c>
      <c r="E45" s="197" t="s">
        <v>894</v>
      </c>
      <c r="F45" s="38">
        <f t="shared" si="8"/>
        <v>14160</v>
      </c>
      <c r="G45" s="38">
        <v>12000</v>
      </c>
      <c r="H45" s="38">
        <f t="shared" si="7"/>
        <v>2160</v>
      </c>
      <c r="I45" s="12"/>
      <c r="J45" s="12"/>
      <c r="K45" s="38">
        <f t="shared" si="9"/>
        <v>240</v>
      </c>
      <c r="L45" s="38">
        <f t="shared" si="10"/>
        <v>13920</v>
      </c>
      <c r="M45" s="273"/>
      <c r="N45" s="198"/>
      <c r="O45" s="197"/>
      <c r="P45" s="197"/>
      <c r="Q45" s="197"/>
    </row>
    <row r="46" spans="1:17" x14ac:dyDescent="0.2">
      <c r="A46" s="197" t="s">
        <v>872</v>
      </c>
      <c r="B46" s="197" t="s">
        <v>887</v>
      </c>
      <c r="C46" s="197" t="s">
        <v>879</v>
      </c>
      <c r="D46" s="197" t="s">
        <v>40</v>
      </c>
      <c r="E46" s="197" t="s">
        <v>895</v>
      </c>
      <c r="F46" s="38">
        <f t="shared" si="8"/>
        <v>6008.5599999999995</v>
      </c>
      <c r="G46" s="38">
        <v>5092</v>
      </c>
      <c r="H46" s="38">
        <f t="shared" si="7"/>
        <v>916.56</v>
      </c>
      <c r="I46" s="12"/>
      <c r="J46" s="12"/>
      <c r="K46" s="38">
        <f t="shared" si="9"/>
        <v>101.84</v>
      </c>
      <c r="L46" s="38">
        <f t="shared" si="10"/>
        <v>5906.7199999999993</v>
      </c>
      <c r="M46" s="273"/>
      <c r="N46" s="198"/>
      <c r="O46" s="197"/>
      <c r="P46" s="197"/>
      <c r="Q46" s="197"/>
    </row>
    <row r="47" spans="1:17" x14ac:dyDescent="0.2">
      <c r="A47" s="197" t="s">
        <v>944</v>
      </c>
      <c r="B47" s="197" t="s">
        <v>961</v>
      </c>
      <c r="C47" s="197" t="s">
        <v>746</v>
      </c>
      <c r="D47" s="197" t="s">
        <v>40</v>
      </c>
      <c r="E47" s="197" t="s">
        <v>956</v>
      </c>
      <c r="F47" s="38">
        <f t="shared" si="8"/>
        <v>40120</v>
      </c>
      <c r="G47" s="38">
        <v>34000</v>
      </c>
      <c r="H47" s="38">
        <f t="shared" si="7"/>
        <v>6120</v>
      </c>
      <c r="I47" s="12"/>
      <c r="J47" s="12"/>
      <c r="K47" s="38">
        <f t="shared" si="9"/>
        <v>680</v>
      </c>
      <c r="L47" s="38">
        <f t="shared" si="10"/>
        <v>39440</v>
      </c>
      <c r="M47" s="273"/>
      <c r="N47" s="198"/>
      <c r="O47" s="197"/>
      <c r="P47" s="197"/>
      <c r="Q47" s="197"/>
    </row>
    <row r="48" spans="1:17" x14ac:dyDescent="0.2">
      <c r="A48" s="197" t="s">
        <v>944</v>
      </c>
      <c r="B48" s="197" t="s">
        <v>962</v>
      </c>
      <c r="C48" s="197" t="s">
        <v>952</v>
      </c>
      <c r="D48" s="197" t="s">
        <v>40</v>
      </c>
      <c r="E48" s="197" t="s">
        <v>957</v>
      </c>
      <c r="F48" s="38">
        <f t="shared" si="8"/>
        <v>41300</v>
      </c>
      <c r="G48" s="38">
        <v>35000</v>
      </c>
      <c r="H48" s="38">
        <f t="shared" si="7"/>
        <v>6300</v>
      </c>
      <c r="I48" s="12"/>
      <c r="J48" s="12"/>
      <c r="K48" s="38">
        <f t="shared" si="9"/>
        <v>700</v>
      </c>
      <c r="L48" s="38">
        <f t="shared" si="10"/>
        <v>40600</v>
      </c>
      <c r="M48" s="273"/>
      <c r="N48" s="198"/>
      <c r="O48" s="197"/>
      <c r="P48" s="197"/>
      <c r="Q48" s="197"/>
    </row>
    <row r="49" spans="1:17" x14ac:dyDescent="0.2">
      <c r="A49" s="197" t="s">
        <v>944</v>
      </c>
      <c r="B49" s="197" t="s">
        <v>963</v>
      </c>
      <c r="C49" s="197" t="s">
        <v>953</v>
      </c>
      <c r="D49" s="197" t="s">
        <v>194</v>
      </c>
      <c r="E49" s="197" t="s">
        <v>958</v>
      </c>
      <c r="F49" s="38">
        <f t="shared" si="8"/>
        <v>36875</v>
      </c>
      <c r="G49" s="38">
        <v>31250</v>
      </c>
      <c r="H49" s="38">
        <f t="shared" si="7"/>
        <v>5625</v>
      </c>
      <c r="I49" s="12"/>
      <c r="J49" s="12"/>
      <c r="K49" s="38">
        <f t="shared" si="9"/>
        <v>625</v>
      </c>
      <c r="L49" s="38">
        <f t="shared" si="10"/>
        <v>36250</v>
      </c>
      <c r="M49" s="273"/>
      <c r="N49" s="198"/>
      <c r="O49" s="197"/>
      <c r="P49" s="197"/>
      <c r="Q49" s="197"/>
    </row>
    <row r="50" spans="1:17" x14ac:dyDescent="0.2">
      <c r="A50" s="197" t="s">
        <v>944</v>
      </c>
      <c r="B50" s="197" t="s">
        <v>964</v>
      </c>
      <c r="C50" s="197" t="s">
        <v>954</v>
      </c>
      <c r="D50" s="197" t="s">
        <v>40</v>
      </c>
      <c r="E50" s="197" t="s">
        <v>959</v>
      </c>
      <c r="F50" s="38">
        <f t="shared" si="8"/>
        <v>51920</v>
      </c>
      <c r="G50" s="38">
        <v>44000</v>
      </c>
      <c r="H50" s="38">
        <f t="shared" si="7"/>
        <v>7920</v>
      </c>
      <c r="I50" s="12"/>
      <c r="J50" s="12"/>
      <c r="K50" s="38">
        <f t="shared" si="9"/>
        <v>880</v>
      </c>
      <c r="L50" s="38">
        <f t="shared" si="10"/>
        <v>51040</v>
      </c>
      <c r="M50" s="273"/>
      <c r="N50" s="198"/>
      <c r="O50" s="197"/>
      <c r="P50" s="197"/>
      <c r="Q50" s="197"/>
    </row>
    <row r="51" spans="1:17" x14ac:dyDescent="0.2">
      <c r="A51" s="197" t="s">
        <v>944</v>
      </c>
      <c r="B51" s="197" t="s">
        <v>965</v>
      </c>
      <c r="C51" s="197" t="s">
        <v>955</v>
      </c>
      <c r="D51" s="197" t="s">
        <v>194</v>
      </c>
      <c r="E51" s="197" t="s">
        <v>960</v>
      </c>
      <c r="F51" s="38">
        <f t="shared" si="8"/>
        <v>7611</v>
      </c>
      <c r="G51" s="38">
        <v>6450</v>
      </c>
      <c r="H51" s="38">
        <f t="shared" si="7"/>
        <v>1161</v>
      </c>
      <c r="I51" s="12"/>
      <c r="J51" s="12"/>
      <c r="K51" s="38">
        <f t="shared" si="9"/>
        <v>129</v>
      </c>
      <c r="L51" s="38">
        <f t="shared" si="10"/>
        <v>7482</v>
      </c>
      <c r="M51" s="273"/>
      <c r="N51" s="198"/>
      <c r="O51" s="197"/>
      <c r="P51" s="197"/>
      <c r="Q51" s="197"/>
    </row>
    <row r="52" spans="1:17" x14ac:dyDescent="0.2">
      <c r="A52" s="197" t="s">
        <v>944</v>
      </c>
      <c r="B52" s="197" t="s">
        <v>973</v>
      </c>
      <c r="C52" s="197" t="s">
        <v>972</v>
      </c>
      <c r="D52" s="197" t="s">
        <v>194</v>
      </c>
      <c r="E52" s="197" t="s">
        <v>971</v>
      </c>
      <c r="F52" s="38">
        <f t="shared" si="8"/>
        <v>36875</v>
      </c>
      <c r="G52" s="38">
        <v>31250</v>
      </c>
      <c r="H52" s="38">
        <f t="shared" si="7"/>
        <v>5625</v>
      </c>
      <c r="I52" s="12"/>
      <c r="J52" s="12"/>
      <c r="K52" s="38">
        <f t="shared" si="9"/>
        <v>625</v>
      </c>
      <c r="L52" s="38">
        <f t="shared" si="10"/>
        <v>36250</v>
      </c>
      <c r="M52" s="273"/>
      <c r="N52" s="198"/>
      <c r="O52" s="197"/>
      <c r="P52" s="197"/>
      <c r="Q52" s="197"/>
    </row>
    <row r="53" spans="1:17" x14ac:dyDescent="0.2">
      <c r="A53" s="197" t="s">
        <v>999</v>
      </c>
      <c r="B53" s="197" t="s">
        <v>1002</v>
      </c>
      <c r="C53" s="197" t="s">
        <v>1001</v>
      </c>
      <c r="D53" s="197" t="s">
        <v>194</v>
      </c>
      <c r="E53" s="197" t="s">
        <v>1000</v>
      </c>
      <c r="F53" s="38">
        <f t="shared" si="8"/>
        <v>6619.8</v>
      </c>
      <c r="G53" s="38">
        <v>5610</v>
      </c>
      <c r="H53" s="38">
        <f t="shared" si="7"/>
        <v>1009.8</v>
      </c>
      <c r="I53" s="12"/>
      <c r="J53" s="12"/>
      <c r="K53" s="38">
        <f t="shared" si="9"/>
        <v>112.2</v>
      </c>
      <c r="L53" s="38">
        <f t="shared" si="10"/>
        <v>6507.6</v>
      </c>
      <c r="M53" s="273"/>
      <c r="N53" s="198"/>
      <c r="O53" s="197"/>
      <c r="P53" s="197"/>
      <c r="Q53" s="197"/>
    </row>
    <row r="54" spans="1:17" x14ac:dyDescent="0.2">
      <c r="A54" s="197" t="s">
        <v>999</v>
      </c>
      <c r="B54" s="197" t="s">
        <v>1003</v>
      </c>
      <c r="C54" s="197" t="s">
        <v>1001</v>
      </c>
      <c r="D54" s="197" t="s">
        <v>194</v>
      </c>
      <c r="E54" s="197" t="s">
        <v>1004</v>
      </c>
      <c r="F54" s="38">
        <f t="shared" si="8"/>
        <v>77732.5</v>
      </c>
      <c r="G54" s="38">
        <v>65875</v>
      </c>
      <c r="H54" s="38">
        <f t="shared" si="7"/>
        <v>11857.5</v>
      </c>
      <c r="I54" s="12"/>
      <c r="J54" s="12"/>
      <c r="K54" s="38">
        <f t="shared" si="9"/>
        <v>1317.5</v>
      </c>
      <c r="L54" s="38">
        <f t="shared" si="10"/>
        <v>76415</v>
      </c>
      <c r="M54" s="273"/>
      <c r="N54" s="198"/>
      <c r="O54" s="197"/>
      <c r="P54" s="197"/>
      <c r="Q54" s="197"/>
    </row>
    <row r="55" spans="1:17" x14ac:dyDescent="0.2">
      <c r="A55" s="197" t="s">
        <v>996</v>
      </c>
      <c r="B55" s="197" t="s">
        <v>1024</v>
      </c>
      <c r="C55" s="197" t="s">
        <v>1023</v>
      </c>
      <c r="D55" s="197" t="s">
        <v>40</v>
      </c>
      <c r="E55" s="197" t="s">
        <v>1096</v>
      </c>
      <c r="F55" s="38">
        <f t="shared" si="8"/>
        <v>45135</v>
      </c>
      <c r="G55" s="38">
        <v>38250</v>
      </c>
      <c r="H55" s="38">
        <f t="shared" si="7"/>
        <v>6885</v>
      </c>
      <c r="I55" s="12"/>
      <c r="J55" s="12"/>
      <c r="K55" s="38">
        <f t="shared" si="9"/>
        <v>765</v>
      </c>
      <c r="L55" s="38">
        <f t="shared" si="10"/>
        <v>44370</v>
      </c>
      <c r="M55" s="273"/>
      <c r="N55" s="198"/>
      <c r="O55" s="197"/>
      <c r="P55" s="197"/>
      <c r="Q55" s="197"/>
    </row>
    <row r="56" spans="1:17" x14ac:dyDescent="0.2">
      <c r="A56" s="197" t="s">
        <v>996</v>
      </c>
      <c r="B56" s="197" t="s">
        <v>1025</v>
      </c>
      <c r="C56" s="197" t="s">
        <v>1001</v>
      </c>
      <c r="D56" s="197" t="s">
        <v>194</v>
      </c>
      <c r="E56" s="197" t="s">
        <v>1097</v>
      </c>
      <c r="F56" s="38">
        <f t="shared" si="8"/>
        <v>177000</v>
      </c>
      <c r="G56" s="38">
        <v>150000</v>
      </c>
      <c r="H56" s="38">
        <f t="shared" si="7"/>
        <v>27000</v>
      </c>
      <c r="I56" s="12"/>
      <c r="J56" s="12"/>
      <c r="K56" s="38">
        <f t="shared" si="9"/>
        <v>3000</v>
      </c>
      <c r="L56" s="38">
        <f t="shared" si="10"/>
        <v>174000</v>
      </c>
      <c r="M56" s="273"/>
      <c r="N56" s="198"/>
      <c r="O56" s="197"/>
      <c r="P56" s="197"/>
      <c r="Q56" s="197"/>
    </row>
    <row r="57" spans="1:17" x14ac:dyDescent="0.2">
      <c r="A57" s="197" t="s">
        <v>1088</v>
      </c>
      <c r="B57" s="197" t="s">
        <v>1102</v>
      </c>
      <c r="C57" s="197" t="s">
        <v>1023</v>
      </c>
      <c r="D57" s="197" t="s">
        <v>40</v>
      </c>
      <c r="E57" s="197" t="s">
        <v>1095</v>
      </c>
      <c r="F57" s="38">
        <f t="shared" si="8"/>
        <v>45135</v>
      </c>
      <c r="G57" s="38">
        <v>38250</v>
      </c>
      <c r="H57" s="38">
        <f t="shared" si="7"/>
        <v>6885</v>
      </c>
      <c r="I57" s="12"/>
      <c r="J57" s="12"/>
      <c r="K57" s="38">
        <f t="shared" si="9"/>
        <v>765</v>
      </c>
      <c r="L57" s="38">
        <f t="shared" si="10"/>
        <v>44370</v>
      </c>
      <c r="M57" s="273"/>
      <c r="N57" s="198"/>
      <c r="O57" s="197"/>
      <c r="P57" s="197"/>
      <c r="Q57" s="197"/>
    </row>
    <row r="58" spans="1:17" x14ac:dyDescent="0.2">
      <c r="A58" s="197" t="s">
        <v>1088</v>
      </c>
      <c r="B58" s="197" t="s">
        <v>1103</v>
      </c>
      <c r="C58" s="197" t="s">
        <v>1100</v>
      </c>
      <c r="D58" s="197" t="s">
        <v>194</v>
      </c>
      <c r="E58" s="197" t="s">
        <v>1098</v>
      </c>
      <c r="F58" s="38">
        <f t="shared" si="8"/>
        <v>141600</v>
      </c>
      <c r="G58" s="38">
        <v>120000</v>
      </c>
      <c r="H58" s="38">
        <f t="shared" si="7"/>
        <v>21600</v>
      </c>
      <c r="I58" s="12"/>
      <c r="J58" s="12"/>
      <c r="K58" s="38">
        <f t="shared" si="9"/>
        <v>2400</v>
      </c>
      <c r="L58" s="38">
        <f t="shared" si="10"/>
        <v>139200</v>
      </c>
      <c r="M58" s="273"/>
      <c r="N58" s="198"/>
      <c r="O58" s="197"/>
      <c r="P58" s="197"/>
      <c r="Q58" s="197"/>
    </row>
    <row r="59" spans="1:17" x14ac:dyDescent="0.2">
      <c r="A59" s="197" t="s">
        <v>1088</v>
      </c>
      <c r="B59" s="197" t="s">
        <v>1104</v>
      </c>
      <c r="C59" s="197" t="s">
        <v>1101</v>
      </c>
      <c r="D59" s="197" t="s">
        <v>40</v>
      </c>
      <c r="E59" s="197" t="s">
        <v>1099</v>
      </c>
      <c r="F59" s="38">
        <f t="shared" si="8"/>
        <v>3009</v>
      </c>
      <c r="G59" s="38">
        <v>2550</v>
      </c>
      <c r="H59" s="38">
        <f t="shared" si="7"/>
        <v>459</v>
      </c>
      <c r="I59" s="12"/>
      <c r="J59" s="12"/>
      <c r="K59" s="38">
        <f t="shared" si="9"/>
        <v>51</v>
      </c>
      <c r="L59" s="38">
        <f t="shared" si="10"/>
        <v>2958</v>
      </c>
      <c r="M59" s="273"/>
      <c r="N59" s="198"/>
      <c r="O59" s="197"/>
      <c r="P59" s="197"/>
      <c r="Q59" s="197"/>
    </row>
    <row r="60" spans="1:17" x14ac:dyDescent="0.2">
      <c r="A60" s="197" t="s">
        <v>1174</v>
      </c>
      <c r="B60" s="197" t="s">
        <v>1189</v>
      </c>
      <c r="C60" s="197" t="s">
        <v>1186</v>
      </c>
      <c r="D60" s="197" t="s">
        <v>194</v>
      </c>
      <c r="E60" s="197" t="s">
        <v>1182</v>
      </c>
      <c r="F60" s="38">
        <f t="shared" si="8"/>
        <v>100300</v>
      </c>
      <c r="G60" s="38">
        <v>85000</v>
      </c>
      <c r="H60" s="38">
        <f t="shared" si="7"/>
        <v>15300</v>
      </c>
      <c r="I60" s="12"/>
      <c r="J60" s="12"/>
      <c r="K60" s="38">
        <f t="shared" si="9"/>
        <v>1700</v>
      </c>
      <c r="L60" s="38">
        <f t="shared" si="10"/>
        <v>98600</v>
      </c>
      <c r="M60" s="273"/>
      <c r="N60" s="198"/>
      <c r="O60" s="197"/>
      <c r="P60" s="197"/>
      <c r="Q60" s="197"/>
    </row>
    <row r="61" spans="1:17" x14ac:dyDescent="0.2">
      <c r="A61" s="197" t="s">
        <v>1174</v>
      </c>
      <c r="B61" s="197" t="s">
        <v>1190</v>
      </c>
      <c r="C61" s="197" t="s">
        <v>953</v>
      </c>
      <c r="D61" s="197" t="s">
        <v>194</v>
      </c>
      <c r="E61" s="197" t="s">
        <v>1183</v>
      </c>
      <c r="F61" s="38">
        <f t="shared" si="8"/>
        <v>17700</v>
      </c>
      <c r="G61" s="38">
        <v>15000</v>
      </c>
      <c r="H61" s="38">
        <f t="shared" si="7"/>
        <v>2700</v>
      </c>
      <c r="I61" s="12"/>
      <c r="J61" s="12"/>
      <c r="K61" s="38">
        <f t="shared" si="9"/>
        <v>300</v>
      </c>
      <c r="L61" s="38">
        <f t="shared" si="10"/>
        <v>17400</v>
      </c>
      <c r="M61" s="273"/>
      <c r="N61" s="198"/>
      <c r="O61" s="197"/>
      <c r="P61" s="197"/>
      <c r="Q61" s="197"/>
    </row>
    <row r="62" spans="1:17" x14ac:dyDescent="0.2">
      <c r="A62" s="197" t="s">
        <v>1174</v>
      </c>
      <c r="B62" s="197" t="s">
        <v>1191</v>
      </c>
      <c r="C62" s="197" t="s">
        <v>1187</v>
      </c>
      <c r="D62" s="290" t="s">
        <v>40</v>
      </c>
      <c r="E62" s="37" t="s">
        <v>1184</v>
      </c>
      <c r="F62" s="291">
        <f t="shared" si="8"/>
        <v>49289.78</v>
      </c>
      <c r="G62" s="38">
        <v>41771</v>
      </c>
      <c r="H62" s="38">
        <f t="shared" si="7"/>
        <v>7518.78</v>
      </c>
      <c r="I62" s="12"/>
      <c r="J62" s="12"/>
      <c r="K62" s="38">
        <f t="shared" si="9"/>
        <v>835.42000000000007</v>
      </c>
      <c r="L62" s="38">
        <f t="shared" si="10"/>
        <v>48454.36</v>
      </c>
      <c r="M62" s="273"/>
      <c r="N62" s="198"/>
      <c r="O62" s="197"/>
      <c r="P62" s="197"/>
      <c r="Q62" s="197"/>
    </row>
    <row r="63" spans="1:17" x14ac:dyDescent="0.2">
      <c r="A63" s="197" t="s">
        <v>1174</v>
      </c>
      <c r="B63" s="197" t="s">
        <v>1192</v>
      </c>
      <c r="C63" s="197" t="s">
        <v>1188</v>
      </c>
      <c r="D63" s="290" t="s">
        <v>40</v>
      </c>
      <c r="E63" s="37" t="s">
        <v>1185</v>
      </c>
      <c r="F63" s="291">
        <f t="shared" si="8"/>
        <v>40120</v>
      </c>
      <c r="G63" s="38">
        <v>34000</v>
      </c>
      <c r="H63" s="38">
        <f t="shared" si="7"/>
        <v>6120</v>
      </c>
      <c r="I63" s="12"/>
      <c r="J63" s="12"/>
      <c r="K63" s="38">
        <f t="shared" si="9"/>
        <v>680</v>
      </c>
      <c r="L63" s="38">
        <f t="shared" si="10"/>
        <v>39440</v>
      </c>
      <c r="M63" s="273"/>
      <c r="N63" s="198"/>
      <c r="O63" s="197"/>
      <c r="P63" s="197"/>
      <c r="Q63" s="197"/>
    </row>
    <row r="64" spans="1:17" x14ac:dyDescent="0.2">
      <c r="A64" s="197" t="s">
        <v>1235</v>
      </c>
      <c r="B64" s="197" t="s">
        <v>1229</v>
      </c>
      <c r="C64" s="197" t="s">
        <v>1221</v>
      </c>
      <c r="D64" s="290" t="s">
        <v>40</v>
      </c>
      <c r="E64" s="37" t="s">
        <v>1220</v>
      </c>
      <c r="F64" s="291">
        <f t="shared" si="8"/>
        <v>85226.68</v>
      </c>
      <c r="G64" s="38">
        <v>72226</v>
      </c>
      <c r="H64" s="38">
        <f t="shared" si="7"/>
        <v>13000.68</v>
      </c>
      <c r="I64" s="12"/>
      <c r="J64" s="12"/>
      <c r="K64" s="38">
        <f t="shared" si="9"/>
        <v>1444.52</v>
      </c>
      <c r="L64" s="38">
        <f t="shared" si="10"/>
        <v>83782.159999999989</v>
      </c>
      <c r="M64" s="273"/>
      <c r="N64" s="198"/>
      <c r="O64" s="197"/>
      <c r="P64" s="197"/>
      <c r="Q64" s="197"/>
    </row>
    <row r="65" spans="1:17" x14ac:dyDescent="0.2">
      <c r="A65" s="197" t="s">
        <v>1236</v>
      </c>
      <c r="B65" s="197" t="s">
        <v>1230</v>
      </c>
      <c r="C65" s="197" t="s">
        <v>1221</v>
      </c>
      <c r="D65" s="290" t="s">
        <v>40</v>
      </c>
      <c r="E65" s="292" t="s">
        <v>1222</v>
      </c>
      <c r="F65" s="291">
        <f t="shared" si="8"/>
        <v>14732.3</v>
      </c>
      <c r="G65" s="38">
        <v>12485</v>
      </c>
      <c r="H65" s="38">
        <f t="shared" si="7"/>
        <v>2247.2999999999997</v>
      </c>
      <c r="I65" s="12"/>
      <c r="J65" s="12"/>
      <c r="K65" s="38">
        <f t="shared" si="9"/>
        <v>249.70000000000002</v>
      </c>
      <c r="L65" s="38">
        <f t="shared" si="10"/>
        <v>14482.599999999999</v>
      </c>
      <c r="M65" s="273"/>
      <c r="N65" s="198"/>
      <c r="O65" s="197"/>
      <c r="P65" s="197"/>
      <c r="Q65" s="197"/>
    </row>
    <row r="66" spans="1:17" x14ac:dyDescent="0.2">
      <c r="A66" s="197" t="s">
        <v>1236</v>
      </c>
      <c r="B66" s="197" t="s">
        <v>1231</v>
      </c>
      <c r="C66" s="197" t="s">
        <v>1227</v>
      </c>
      <c r="D66" s="290" t="s">
        <v>40</v>
      </c>
      <c r="E66" s="292" t="s">
        <v>1223</v>
      </c>
      <c r="F66" s="291">
        <f t="shared" si="8"/>
        <v>94783.5</v>
      </c>
      <c r="G66" s="38">
        <v>80325</v>
      </c>
      <c r="H66" s="38">
        <f t="shared" si="7"/>
        <v>14458.5</v>
      </c>
      <c r="I66" s="12"/>
      <c r="J66" s="12"/>
      <c r="K66" s="38">
        <f t="shared" si="9"/>
        <v>1606.5</v>
      </c>
      <c r="L66" s="38">
        <f t="shared" si="10"/>
        <v>93177</v>
      </c>
      <c r="M66" s="273"/>
      <c r="N66" s="198"/>
      <c r="O66" s="197"/>
      <c r="P66" s="197"/>
      <c r="Q66" s="197"/>
    </row>
    <row r="67" spans="1:17" x14ac:dyDescent="0.2">
      <c r="A67" s="197" t="s">
        <v>1236</v>
      </c>
      <c r="B67" s="197" t="s">
        <v>1232</v>
      </c>
      <c r="C67" s="197" t="s">
        <v>1100</v>
      </c>
      <c r="D67" s="290" t="s">
        <v>194</v>
      </c>
      <c r="E67" s="292" t="s">
        <v>1224</v>
      </c>
      <c r="F67" s="291">
        <f t="shared" si="8"/>
        <v>70800</v>
      </c>
      <c r="G67" s="38">
        <v>60000</v>
      </c>
      <c r="H67" s="38">
        <f t="shared" si="7"/>
        <v>10800</v>
      </c>
      <c r="I67" s="12"/>
      <c r="J67" s="12"/>
      <c r="K67" s="38">
        <f t="shared" si="9"/>
        <v>1200</v>
      </c>
      <c r="L67" s="38">
        <f t="shared" si="10"/>
        <v>69600</v>
      </c>
      <c r="M67" s="273"/>
      <c r="N67" s="198"/>
      <c r="O67" s="197"/>
      <c r="P67" s="197"/>
      <c r="Q67" s="197"/>
    </row>
    <row r="68" spans="1:17" x14ac:dyDescent="0.2">
      <c r="A68" s="197" t="s">
        <v>1236</v>
      </c>
      <c r="B68" s="197" t="s">
        <v>1233</v>
      </c>
      <c r="C68" s="197" t="s">
        <v>1228</v>
      </c>
      <c r="D68" s="290" t="s">
        <v>40</v>
      </c>
      <c r="E68" s="292" t="s">
        <v>1225</v>
      </c>
      <c r="F68" s="291">
        <f t="shared" si="8"/>
        <v>20060</v>
      </c>
      <c r="G68" s="38">
        <v>17000</v>
      </c>
      <c r="H68" s="38">
        <f t="shared" si="7"/>
        <v>3060</v>
      </c>
      <c r="I68" s="12"/>
      <c r="J68" s="12"/>
      <c r="K68" s="38">
        <f t="shared" si="9"/>
        <v>340</v>
      </c>
      <c r="L68" s="38">
        <f t="shared" si="10"/>
        <v>19720</v>
      </c>
      <c r="M68" s="273"/>
      <c r="N68" s="198"/>
      <c r="O68" s="197"/>
      <c r="P68" s="197"/>
      <c r="Q68" s="197"/>
    </row>
    <row r="69" spans="1:17" x14ac:dyDescent="0.2">
      <c r="A69" s="197" t="s">
        <v>1236</v>
      </c>
      <c r="B69" s="197" t="s">
        <v>1234</v>
      </c>
      <c r="C69" s="197" t="s">
        <v>1023</v>
      </c>
      <c r="D69" s="290" t="s">
        <v>40</v>
      </c>
      <c r="E69" s="292" t="s">
        <v>1226</v>
      </c>
      <c r="F69" s="291">
        <f t="shared" si="8"/>
        <v>18880</v>
      </c>
      <c r="G69" s="38">
        <v>16000</v>
      </c>
      <c r="H69" s="38">
        <f t="shared" si="7"/>
        <v>2880</v>
      </c>
      <c r="I69" s="12"/>
      <c r="J69" s="12"/>
      <c r="K69" s="38">
        <f t="shared" si="9"/>
        <v>320</v>
      </c>
      <c r="L69" s="38">
        <f t="shared" si="10"/>
        <v>18560</v>
      </c>
      <c r="M69" s="273"/>
      <c r="N69" s="198"/>
      <c r="O69" s="197"/>
      <c r="P69" s="197"/>
      <c r="Q69" s="197"/>
    </row>
    <row r="70" spans="1:17" x14ac:dyDescent="0.2">
      <c r="A70" s="197"/>
      <c r="B70" s="197"/>
      <c r="C70" s="197"/>
      <c r="D70" s="290"/>
      <c r="E70" s="37"/>
      <c r="F70" s="291">
        <f t="shared" si="8"/>
        <v>0</v>
      </c>
      <c r="G70" s="38"/>
      <c r="H70" s="38">
        <f t="shared" si="7"/>
        <v>0</v>
      </c>
      <c r="I70" s="12"/>
      <c r="J70" s="12"/>
      <c r="K70" s="38">
        <f t="shared" si="9"/>
        <v>0</v>
      </c>
      <c r="L70" s="38">
        <f t="shared" si="10"/>
        <v>0</v>
      </c>
      <c r="M70" s="273"/>
      <c r="N70" s="198"/>
      <c r="O70" s="197"/>
      <c r="P70" s="197"/>
      <c r="Q70" s="197"/>
    </row>
    <row r="71" spans="1:17" x14ac:dyDescent="0.2">
      <c r="A71" s="197"/>
      <c r="B71" s="197"/>
      <c r="C71" s="197"/>
      <c r="D71" s="290"/>
      <c r="E71" s="37"/>
      <c r="F71" s="291">
        <f t="shared" si="8"/>
        <v>0</v>
      </c>
      <c r="G71" s="38"/>
      <c r="H71" s="38">
        <f t="shared" si="7"/>
        <v>0</v>
      </c>
      <c r="I71" s="12"/>
      <c r="J71" s="12"/>
      <c r="K71" s="38">
        <f t="shared" si="9"/>
        <v>0</v>
      </c>
      <c r="L71" s="38">
        <f t="shared" si="10"/>
        <v>0</v>
      </c>
      <c r="M71" s="273"/>
      <c r="N71" s="198"/>
      <c r="O71" s="197"/>
      <c r="P71" s="197"/>
      <c r="Q71" s="197"/>
    </row>
    <row r="72" spans="1:17" x14ac:dyDescent="0.2">
      <c r="A72" s="197"/>
      <c r="B72" s="197"/>
      <c r="C72" s="197"/>
      <c r="D72" s="197"/>
      <c r="E72" s="197"/>
      <c r="F72" s="38">
        <f t="shared" si="8"/>
        <v>0</v>
      </c>
      <c r="G72" s="38"/>
      <c r="H72" s="38">
        <f t="shared" si="7"/>
        <v>0</v>
      </c>
      <c r="I72" s="12"/>
      <c r="J72" s="12"/>
      <c r="K72" s="38">
        <f t="shared" si="9"/>
        <v>0</v>
      </c>
      <c r="L72" s="38">
        <f t="shared" si="10"/>
        <v>0</v>
      </c>
      <c r="M72" s="273"/>
      <c r="N72" s="198"/>
      <c r="O72" s="197"/>
      <c r="P72" s="197"/>
      <c r="Q72" s="197"/>
    </row>
    <row r="73" spans="1:17" x14ac:dyDescent="0.2">
      <c r="A73" s="197"/>
      <c r="B73" s="197"/>
      <c r="C73" s="197"/>
      <c r="D73" s="197"/>
      <c r="E73" s="197"/>
      <c r="F73" s="38">
        <f t="shared" si="8"/>
        <v>0</v>
      </c>
      <c r="G73" s="38"/>
      <c r="H73" s="38">
        <f t="shared" si="7"/>
        <v>0</v>
      </c>
      <c r="I73" s="12"/>
      <c r="J73" s="12"/>
      <c r="K73" s="38">
        <f t="shared" si="9"/>
        <v>0</v>
      </c>
      <c r="L73" s="38">
        <f t="shared" si="10"/>
        <v>0</v>
      </c>
      <c r="M73" s="273"/>
      <c r="N73" s="198"/>
      <c r="O73" s="197"/>
      <c r="P73" s="197"/>
      <c r="Q73" s="197"/>
    </row>
    <row r="74" spans="1:17" x14ac:dyDescent="0.2">
      <c r="A74" s="197"/>
      <c r="B74" s="197"/>
      <c r="C74" s="197"/>
      <c r="D74" s="197"/>
      <c r="E74" s="197"/>
      <c r="F74" s="38">
        <f t="shared" si="8"/>
        <v>0</v>
      </c>
      <c r="G74" s="38"/>
      <c r="H74" s="38">
        <f t="shared" si="7"/>
        <v>0</v>
      </c>
      <c r="I74" s="12"/>
      <c r="J74" s="12"/>
      <c r="K74" s="38">
        <f t="shared" si="9"/>
        <v>0</v>
      </c>
      <c r="L74" s="38">
        <f t="shared" si="10"/>
        <v>0</v>
      </c>
      <c r="M74" s="273"/>
      <c r="N74" s="198"/>
      <c r="O74" s="197"/>
      <c r="P74" s="197"/>
      <c r="Q74" s="197"/>
    </row>
    <row r="75" spans="1:17" x14ac:dyDescent="0.2">
      <c r="A75" s="197"/>
      <c r="B75" s="197"/>
      <c r="C75" s="197"/>
      <c r="D75" s="197"/>
      <c r="E75" s="197"/>
      <c r="F75" s="38">
        <f t="shared" si="8"/>
        <v>0</v>
      </c>
      <c r="G75" s="38"/>
      <c r="H75" s="38">
        <f t="shared" si="7"/>
        <v>0</v>
      </c>
      <c r="I75" s="12"/>
      <c r="J75" s="12"/>
      <c r="K75" s="38">
        <f t="shared" si="9"/>
        <v>0</v>
      </c>
      <c r="L75" s="38">
        <f t="shared" si="10"/>
        <v>0</v>
      </c>
      <c r="M75" s="273"/>
      <c r="N75" s="198"/>
      <c r="O75" s="197"/>
      <c r="P75" s="197"/>
      <c r="Q75" s="197"/>
    </row>
    <row r="76" spans="1:17" x14ac:dyDescent="0.2">
      <c r="A76" s="197"/>
      <c r="B76" s="197"/>
      <c r="C76" s="197"/>
      <c r="D76" s="197"/>
      <c r="E76" s="197"/>
      <c r="F76" s="38">
        <f t="shared" si="8"/>
        <v>0</v>
      </c>
      <c r="G76" s="38"/>
      <c r="H76" s="38">
        <f t="shared" si="7"/>
        <v>0</v>
      </c>
      <c r="I76" s="12"/>
      <c r="J76" s="12"/>
      <c r="K76" s="38">
        <f t="shared" si="9"/>
        <v>0</v>
      </c>
      <c r="L76" s="38">
        <f t="shared" si="10"/>
        <v>0</v>
      </c>
      <c r="M76" s="273"/>
      <c r="N76" s="198"/>
      <c r="O76" s="197"/>
      <c r="P76" s="197"/>
      <c r="Q76" s="197"/>
    </row>
    <row r="77" spans="1:17" x14ac:dyDescent="0.2">
      <c r="A77" s="197"/>
      <c r="B77" s="197"/>
      <c r="C77" s="197"/>
      <c r="D77" s="197"/>
      <c r="E77" s="197"/>
      <c r="F77" s="38">
        <f t="shared" si="8"/>
        <v>0</v>
      </c>
      <c r="G77" s="38"/>
      <c r="H77" s="38">
        <f t="shared" si="7"/>
        <v>0</v>
      </c>
      <c r="I77" s="12"/>
      <c r="J77" s="12"/>
      <c r="K77" s="38">
        <f t="shared" si="9"/>
        <v>0</v>
      </c>
      <c r="L77" s="38">
        <f t="shared" si="10"/>
        <v>0</v>
      </c>
      <c r="M77" s="273"/>
      <c r="N77" s="198"/>
      <c r="O77" s="197"/>
      <c r="P77" s="197"/>
      <c r="Q77" s="197"/>
    </row>
    <row r="78" spans="1:17" x14ac:dyDescent="0.2">
      <c r="A78" s="197"/>
      <c r="B78" s="197"/>
      <c r="C78" s="197"/>
      <c r="D78" s="197"/>
      <c r="E78" s="197"/>
      <c r="F78" s="38">
        <f t="shared" si="8"/>
        <v>0</v>
      </c>
      <c r="G78" s="38"/>
      <c r="H78" s="38">
        <f t="shared" si="7"/>
        <v>0</v>
      </c>
      <c r="I78" s="12"/>
      <c r="J78" s="12"/>
      <c r="K78" s="38">
        <f t="shared" si="9"/>
        <v>0</v>
      </c>
      <c r="L78" s="38">
        <f t="shared" si="10"/>
        <v>0</v>
      </c>
      <c r="M78" s="273"/>
      <c r="N78" s="198"/>
      <c r="O78" s="197"/>
      <c r="P78" s="197"/>
      <c r="Q78" s="197"/>
    </row>
    <row r="79" spans="1:17" x14ac:dyDescent="0.2">
      <c r="A79" s="197"/>
      <c r="B79" s="197"/>
      <c r="C79" s="197"/>
      <c r="D79" s="197"/>
      <c r="E79" s="197"/>
      <c r="F79" s="38">
        <f t="shared" si="8"/>
        <v>0</v>
      </c>
      <c r="G79" s="38"/>
      <c r="H79" s="38">
        <f t="shared" si="7"/>
        <v>0</v>
      </c>
      <c r="I79" s="12"/>
      <c r="J79" s="12"/>
      <c r="K79" s="38">
        <f t="shared" si="9"/>
        <v>0</v>
      </c>
      <c r="L79" s="38">
        <f t="shared" si="10"/>
        <v>0</v>
      </c>
      <c r="M79" s="273"/>
      <c r="N79" s="198"/>
      <c r="O79" s="197"/>
      <c r="P79" s="197"/>
      <c r="Q79" s="197"/>
    </row>
    <row r="80" spans="1:17" x14ac:dyDescent="0.2">
      <c r="A80" s="197"/>
      <c r="B80" s="197"/>
      <c r="C80" s="197"/>
      <c r="D80" s="197"/>
      <c r="E80" s="197"/>
      <c r="F80" s="38">
        <f t="shared" si="8"/>
        <v>0</v>
      </c>
      <c r="G80" s="38"/>
      <c r="H80" s="38">
        <f t="shared" ref="H80:H90" si="11">G80*18%</f>
        <v>0</v>
      </c>
      <c r="I80" s="12"/>
      <c r="J80" s="12"/>
      <c r="K80" s="38">
        <f t="shared" si="9"/>
        <v>0</v>
      </c>
      <c r="L80" s="38">
        <f t="shared" si="10"/>
        <v>0</v>
      </c>
      <c r="M80" s="273"/>
      <c r="N80" s="198"/>
      <c r="O80" s="197"/>
      <c r="P80" s="197"/>
      <c r="Q80" s="197"/>
    </row>
    <row r="81" spans="1:17" x14ac:dyDescent="0.2">
      <c r="A81" s="197"/>
      <c r="B81" s="197"/>
      <c r="C81" s="197"/>
      <c r="D81" s="197"/>
      <c r="E81" s="197"/>
      <c r="F81" s="38">
        <f t="shared" si="8"/>
        <v>0</v>
      </c>
      <c r="G81" s="38"/>
      <c r="H81" s="38">
        <f t="shared" si="11"/>
        <v>0</v>
      </c>
      <c r="I81" s="12"/>
      <c r="J81" s="12"/>
      <c r="K81" s="38">
        <f t="shared" si="9"/>
        <v>0</v>
      </c>
      <c r="L81" s="38">
        <f t="shared" si="10"/>
        <v>0</v>
      </c>
      <c r="M81" s="273"/>
      <c r="N81" s="198"/>
      <c r="O81" s="197"/>
      <c r="P81" s="197"/>
      <c r="Q81" s="197"/>
    </row>
    <row r="82" spans="1:17" x14ac:dyDescent="0.2">
      <c r="A82" s="197"/>
      <c r="B82" s="197"/>
      <c r="C82" s="197"/>
      <c r="D82" s="197"/>
      <c r="E82" s="197"/>
      <c r="F82" s="38">
        <f t="shared" si="8"/>
        <v>0</v>
      </c>
      <c r="G82" s="38"/>
      <c r="H82" s="38">
        <f t="shared" si="11"/>
        <v>0</v>
      </c>
      <c r="I82" s="12"/>
      <c r="J82" s="12"/>
      <c r="K82" s="38">
        <f t="shared" si="9"/>
        <v>0</v>
      </c>
      <c r="L82" s="38">
        <f t="shared" si="10"/>
        <v>0</v>
      </c>
      <c r="M82" s="273"/>
      <c r="N82" s="198"/>
      <c r="O82" s="197"/>
      <c r="P82" s="197"/>
      <c r="Q82" s="197"/>
    </row>
    <row r="83" spans="1:17" x14ac:dyDescent="0.2">
      <c r="A83" s="197"/>
      <c r="B83" s="197"/>
      <c r="C83" s="197"/>
      <c r="D83" s="197"/>
      <c r="E83" s="197"/>
      <c r="F83" s="38">
        <f t="shared" si="8"/>
        <v>0</v>
      </c>
      <c r="G83" s="38"/>
      <c r="H83" s="38">
        <f t="shared" si="11"/>
        <v>0</v>
      </c>
      <c r="I83" s="12"/>
      <c r="J83" s="12"/>
      <c r="K83" s="38">
        <f t="shared" si="9"/>
        <v>0</v>
      </c>
      <c r="L83" s="38">
        <f t="shared" si="10"/>
        <v>0</v>
      </c>
      <c r="M83" s="273"/>
      <c r="N83" s="198"/>
      <c r="O83" s="197"/>
      <c r="P83" s="197"/>
      <c r="Q83" s="197"/>
    </row>
    <row r="84" spans="1:17" x14ac:dyDescent="0.2">
      <c r="A84" s="197"/>
      <c r="B84" s="197"/>
      <c r="C84" s="197"/>
      <c r="D84" s="197"/>
      <c r="E84" s="197"/>
      <c r="F84" s="38">
        <f t="shared" si="8"/>
        <v>0</v>
      </c>
      <c r="G84" s="38"/>
      <c r="H84" s="38">
        <f t="shared" si="11"/>
        <v>0</v>
      </c>
      <c r="I84" s="12"/>
      <c r="J84" s="12"/>
      <c r="K84" s="38">
        <f t="shared" si="9"/>
        <v>0</v>
      </c>
      <c r="L84" s="38">
        <f t="shared" si="10"/>
        <v>0</v>
      </c>
      <c r="M84" s="273"/>
      <c r="N84" s="198"/>
      <c r="O84" s="197"/>
      <c r="P84" s="197"/>
      <c r="Q84" s="197"/>
    </row>
    <row r="85" spans="1:17" x14ac:dyDescent="0.2">
      <c r="A85" s="197"/>
      <c r="B85" s="197"/>
      <c r="C85" s="197"/>
      <c r="D85" s="197"/>
      <c r="E85" s="197"/>
      <c r="F85" s="38">
        <f t="shared" si="8"/>
        <v>0</v>
      </c>
      <c r="G85" s="38"/>
      <c r="H85" s="38">
        <f t="shared" si="11"/>
        <v>0</v>
      </c>
      <c r="I85" s="12"/>
      <c r="J85" s="12"/>
      <c r="K85" s="38">
        <f t="shared" si="9"/>
        <v>0</v>
      </c>
      <c r="L85" s="38">
        <f t="shared" si="10"/>
        <v>0</v>
      </c>
      <c r="M85" s="273"/>
      <c r="N85" s="198"/>
      <c r="O85" s="197"/>
      <c r="P85" s="197"/>
      <c r="Q85" s="197"/>
    </row>
    <row r="86" spans="1:17" x14ac:dyDescent="0.2">
      <c r="A86" s="197"/>
      <c r="B86" s="197"/>
      <c r="C86" s="197"/>
      <c r="D86" s="197"/>
      <c r="E86" s="197"/>
      <c r="F86" s="38">
        <f t="shared" si="8"/>
        <v>0</v>
      </c>
      <c r="G86" s="38"/>
      <c r="H86" s="38">
        <f t="shared" si="11"/>
        <v>0</v>
      </c>
      <c r="I86" s="12"/>
      <c r="J86" s="12"/>
      <c r="K86" s="38">
        <f t="shared" si="9"/>
        <v>0</v>
      </c>
      <c r="L86" s="38">
        <f t="shared" si="10"/>
        <v>0</v>
      </c>
      <c r="M86" s="273"/>
      <c r="N86" s="198"/>
      <c r="O86" s="197"/>
      <c r="P86" s="197"/>
      <c r="Q86" s="197"/>
    </row>
    <row r="87" spans="1:17" x14ac:dyDescent="0.2">
      <c r="A87" s="197"/>
      <c r="B87" s="197"/>
      <c r="C87" s="197"/>
      <c r="D87" s="197"/>
      <c r="E87" s="197"/>
      <c r="F87" s="38">
        <f t="shared" si="8"/>
        <v>0</v>
      </c>
      <c r="G87" s="38"/>
      <c r="H87" s="38">
        <f t="shared" si="11"/>
        <v>0</v>
      </c>
      <c r="I87" s="12"/>
      <c r="J87" s="12"/>
      <c r="K87" s="38">
        <f t="shared" si="9"/>
        <v>0</v>
      </c>
      <c r="L87" s="38">
        <f t="shared" si="10"/>
        <v>0</v>
      </c>
      <c r="M87" s="273"/>
      <c r="N87" s="198"/>
      <c r="O87" s="197"/>
      <c r="P87" s="197"/>
      <c r="Q87" s="197"/>
    </row>
    <row r="88" spans="1:17" x14ac:dyDescent="0.2">
      <c r="A88" s="197"/>
      <c r="B88" s="197"/>
      <c r="C88" s="197"/>
      <c r="D88" s="197"/>
      <c r="E88" s="197"/>
      <c r="F88" s="38">
        <f t="shared" si="8"/>
        <v>0</v>
      </c>
      <c r="G88" s="38"/>
      <c r="H88" s="38">
        <f t="shared" si="11"/>
        <v>0</v>
      </c>
      <c r="I88" s="12"/>
      <c r="J88" s="12"/>
      <c r="K88" s="38">
        <f t="shared" si="9"/>
        <v>0</v>
      </c>
      <c r="L88" s="38">
        <f t="shared" si="10"/>
        <v>0</v>
      </c>
      <c r="M88" s="273"/>
      <c r="N88" s="198"/>
      <c r="O88" s="197"/>
      <c r="P88" s="197"/>
      <c r="Q88" s="197"/>
    </row>
    <row r="89" spans="1:17" x14ac:dyDescent="0.2">
      <c r="A89" s="197"/>
      <c r="B89" s="197"/>
      <c r="C89" s="197"/>
      <c r="D89" s="197"/>
      <c r="E89" s="197"/>
      <c r="F89" s="38">
        <f t="shared" si="8"/>
        <v>0</v>
      </c>
      <c r="G89" s="38"/>
      <c r="H89" s="38">
        <f t="shared" si="11"/>
        <v>0</v>
      </c>
      <c r="I89" s="12"/>
      <c r="J89" s="12"/>
      <c r="K89" s="38">
        <f t="shared" si="9"/>
        <v>0</v>
      </c>
      <c r="L89" s="38">
        <f t="shared" si="10"/>
        <v>0</v>
      </c>
      <c r="M89" s="273"/>
      <c r="N89" s="198"/>
      <c r="O89" s="197"/>
      <c r="P89" s="197"/>
      <c r="Q89" s="197"/>
    </row>
    <row r="90" spans="1:17" x14ac:dyDescent="0.2">
      <c r="A90" s="197"/>
      <c r="B90" s="197"/>
      <c r="C90" s="197"/>
      <c r="D90" s="197"/>
      <c r="E90" s="197"/>
      <c r="F90" s="38">
        <f t="shared" si="8"/>
        <v>0</v>
      </c>
      <c r="G90" s="38"/>
      <c r="H90" s="38">
        <f t="shared" si="11"/>
        <v>0</v>
      </c>
      <c r="I90" s="12"/>
      <c r="J90" s="12"/>
      <c r="K90" s="38">
        <f t="shared" si="9"/>
        <v>0</v>
      </c>
      <c r="L90" s="38">
        <f t="shared" si="10"/>
        <v>0</v>
      </c>
      <c r="M90" s="273"/>
      <c r="N90" s="198"/>
      <c r="O90" s="197"/>
      <c r="P90" s="197"/>
      <c r="Q90" s="197"/>
    </row>
  </sheetData>
  <mergeCells count="1">
    <mergeCell ref="A3:Q3"/>
  </mergeCells>
  <hyperlinks>
    <hyperlink ref="A2" location="HOME!A1" display="HOME"/>
    <hyperlink ref="B2" location="MONTHWISE!A1" display="Monthwise"/>
    <hyperlink ref="C2" location="'GST-Monthwise'!A1" display="GST - Monthwise"/>
  </hyperlink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78"/>
  <sheetViews>
    <sheetView tabSelected="1" workbookViewId="0">
      <pane ySplit="1" topLeftCell="A2" activePane="bottomLeft" state="frozen"/>
      <selection pane="bottomLeft" activeCell="M16" sqref="M16"/>
    </sheetView>
  </sheetViews>
  <sheetFormatPr defaultColWidth="9.140625" defaultRowHeight="12.75" x14ac:dyDescent="0.2"/>
  <cols>
    <col min="1" max="1" width="12.7109375" style="33" bestFit="1" customWidth="1"/>
    <col min="2" max="2" width="14.42578125" style="33" bestFit="1" customWidth="1"/>
    <col min="3" max="3" width="20.85546875" style="33" bestFit="1" customWidth="1"/>
    <col min="4" max="4" width="5.5703125" style="33" bestFit="1" customWidth="1"/>
    <col min="5" max="5" width="19.42578125" style="33" bestFit="1" customWidth="1"/>
    <col min="6" max="6" width="10.42578125" style="26" bestFit="1" customWidth="1"/>
    <col min="7" max="7" width="9.28515625" style="36" bestFit="1" customWidth="1"/>
    <col min="8" max="8" width="7.28515625" style="26" bestFit="1" customWidth="1"/>
    <col min="9" max="9" width="7.28515625" style="36" bestFit="1" customWidth="1"/>
    <col min="10" max="10" width="10.7109375" style="33" bestFit="1" customWidth="1"/>
    <col min="11" max="11" width="7.42578125" style="26" bestFit="1" customWidth="1"/>
    <col min="12" max="12" width="6.5703125" style="26" bestFit="1" customWidth="1"/>
    <col min="13" max="13" width="12.140625" style="36" bestFit="1" customWidth="1"/>
    <col min="14" max="14" width="13.5703125" style="36" bestFit="1" customWidth="1"/>
    <col min="15" max="15" width="20.28515625" style="33" bestFit="1" customWidth="1"/>
    <col min="16" max="16" width="5.42578125" style="33" bestFit="1" customWidth="1"/>
    <col min="17" max="17" width="8.5703125" style="33" bestFit="1" customWidth="1"/>
    <col min="18" max="16384" width="9.140625" style="33"/>
  </cols>
  <sheetData>
    <row r="1" spans="1:17" s="44" customFormat="1" ht="23.25" x14ac:dyDescent="0.35">
      <c r="A1" s="45" t="s">
        <v>37</v>
      </c>
      <c r="B1" s="41" t="s">
        <v>38</v>
      </c>
      <c r="C1" s="175" t="s">
        <v>443</v>
      </c>
      <c r="D1" s="46"/>
      <c r="E1" s="46"/>
      <c r="F1" s="47">
        <f>SUM(F2:F122)</f>
        <v>2181417.62</v>
      </c>
      <c r="G1" s="47">
        <f>SUM(G2:G122)</f>
        <v>1848659</v>
      </c>
      <c r="H1" s="47">
        <f>SUM(H2:H73)</f>
        <v>166379.31</v>
      </c>
      <c r="I1" s="352"/>
      <c r="J1" s="353"/>
      <c r="K1" s="354"/>
      <c r="L1" s="47">
        <f>SUM(L2:L122)</f>
        <v>36973.18</v>
      </c>
      <c r="M1" s="47">
        <f>SUM(M2:M122)</f>
        <v>2144444.44</v>
      </c>
      <c r="N1" s="47">
        <f>SUM(N4:N128)</f>
        <v>2008450</v>
      </c>
      <c r="O1" s="48"/>
      <c r="P1" s="49"/>
    </row>
    <row r="2" spans="1:17" ht="15" customHeight="1" x14ac:dyDescent="0.2">
      <c r="A2" s="349"/>
      <c r="B2" s="350"/>
      <c r="C2" s="350"/>
      <c r="D2" s="350"/>
      <c r="E2" s="350"/>
      <c r="F2" s="350"/>
      <c r="G2" s="350"/>
      <c r="H2" s="350"/>
      <c r="I2" s="350"/>
      <c r="J2" s="350"/>
      <c r="K2" s="350"/>
      <c r="L2" s="350"/>
      <c r="M2" s="350"/>
      <c r="N2" s="350"/>
      <c r="O2" s="350"/>
      <c r="P2" s="350"/>
      <c r="Q2" s="351"/>
    </row>
    <row r="3" spans="1:17" x14ac:dyDescent="0.2">
      <c r="A3" s="176" t="s">
        <v>22</v>
      </c>
      <c r="B3" s="176" t="s">
        <v>23</v>
      </c>
      <c r="C3" s="176" t="s">
        <v>24</v>
      </c>
      <c r="D3" s="176" t="s">
        <v>25</v>
      </c>
      <c r="E3" s="176" t="s">
        <v>26</v>
      </c>
      <c r="F3" s="177" t="s">
        <v>27</v>
      </c>
      <c r="G3" s="177" t="s">
        <v>28</v>
      </c>
      <c r="H3" s="177" t="s">
        <v>435</v>
      </c>
      <c r="I3" s="177" t="s">
        <v>436</v>
      </c>
      <c r="J3" s="176" t="s">
        <v>30</v>
      </c>
      <c r="K3" s="176" t="s">
        <v>31</v>
      </c>
      <c r="L3" s="177" t="s">
        <v>32</v>
      </c>
      <c r="M3" s="177" t="s">
        <v>19</v>
      </c>
      <c r="N3" s="177" t="s">
        <v>33</v>
      </c>
      <c r="O3" s="177" t="s">
        <v>34</v>
      </c>
      <c r="P3" s="177" t="s">
        <v>35</v>
      </c>
      <c r="Q3" s="176" t="s">
        <v>36</v>
      </c>
    </row>
    <row r="4" spans="1:17" x14ac:dyDescent="0.2">
      <c r="A4" s="201" t="s">
        <v>605</v>
      </c>
      <c r="B4" s="144"/>
      <c r="C4" s="144" t="s">
        <v>606</v>
      </c>
      <c r="D4" s="144" t="s">
        <v>40</v>
      </c>
      <c r="E4" s="144" t="s">
        <v>604</v>
      </c>
      <c r="F4" s="145">
        <f>SUM(G4:I4)</f>
        <v>805021.96</v>
      </c>
      <c r="G4" s="145">
        <v>682222</v>
      </c>
      <c r="H4" s="145">
        <f>G4*9%</f>
        <v>61399.979999999996</v>
      </c>
      <c r="I4" s="145">
        <f>G4*9%</f>
        <v>61399.979999999996</v>
      </c>
      <c r="J4" s="146">
        <v>42966</v>
      </c>
      <c r="K4" s="271">
        <f>J4+45</f>
        <v>43011</v>
      </c>
      <c r="L4" s="145">
        <f t="shared" ref="L4:L34" si="0">G4*2%</f>
        <v>13644.44</v>
      </c>
      <c r="M4" s="145">
        <f t="shared" ref="M4:M34" si="1">F4-L4</f>
        <v>791377.52</v>
      </c>
      <c r="N4" s="145">
        <v>791378</v>
      </c>
      <c r="O4" s="144" t="s">
        <v>758</v>
      </c>
      <c r="P4" s="142" t="s">
        <v>136</v>
      </c>
      <c r="Q4" s="143" t="s">
        <v>137</v>
      </c>
    </row>
    <row r="5" spans="1:17" x14ac:dyDescent="0.2">
      <c r="A5" s="37" t="s">
        <v>932</v>
      </c>
      <c r="B5" s="12"/>
      <c r="C5" s="12" t="s">
        <v>606</v>
      </c>
      <c r="D5" s="12" t="s">
        <v>745</v>
      </c>
      <c r="E5" s="12" t="s">
        <v>929</v>
      </c>
      <c r="F5" s="38">
        <f t="shared" ref="F5:F67" si="2">SUM(G5:I5)</f>
        <v>655556.08000000007</v>
      </c>
      <c r="G5" s="38">
        <v>555556</v>
      </c>
      <c r="H5" s="38">
        <f t="shared" ref="H5:H67" si="3">G5*9%</f>
        <v>50000.04</v>
      </c>
      <c r="I5" s="38">
        <f t="shared" ref="I5:I67" si="4">G5*9%</f>
        <v>50000.04</v>
      </c>
      <c r="J5" s="12"/>
      <c r="K5" s="197"/>
      <c r="L5" s="38">
        <f t="shared" si="0"/>
        <v>11111.12</v>
      </c>
      <c r="M5" s="38">
        <f t="shared" si="1"/>
        <v>644444.96000000008</v>
      </c>
      <c r="N5" s="38"/>
      <c r="O5" s="12"/>
      <c r="P5" s="12"/>
      <c r="Q5" s="12"/>
    </row>
    <row r="6" spans="1:17" x14ac:dyDescent="0.2">
      <c r="A6" s="201" t="s">
        <v>932</v>
      </c>
      <c r="B6" s="144"/>
      <c r="C6" s="144" t="s">
        <v>931</v>
      </c>
      <c r="D6" s="144" t="s">
        <v>745</v>
      </c>
      <c r="E6" s="144" t="s">
        <v>930</v>
      </c>
      <c r="F6" s="145">
        <f t="shared" si="2"/>
        <v>75857.48000000001</v>
      </c>
      <c r="G6" s="145">
        <v>64286</v>
      </c>
      <c r="H6" s="145">
        <f t="shared" si="3"/>
        <v>5785.74</v>
      </c>
      <c r="I6" s="145">
        <f t="shared" si="4"/>
        <v>5785.74</v>
      </c>
      <c r="J6" s="144"/>
      <c r="K6" s="201"/>
      <c r="L6" s="145">
        <f t="shared" si="0"/>
        <v>1285.72</v>
      </c>
      <c r="M6" s="145">
        <f t="shared" si="1"/>
        <v>74571.760000000009</v>
      </c>
      <c r="N6" s="145">
        <v>74572</v>
      </c>
      <c r="O6" s="145" t="s">
        <v>967</v>
      </c>
      <c r="P6" s="142" t="s">
        <v>136</v>
      </c>
      <c r="Q6" s="143" t="s">
        <v>137</v>
      </c>
    </row>
    <row r="7" spans="1:17" x14ac:dyDescent="0.2">
      <c r="A7" s="37" t="s">
        <v>968</v>
      </c>
      <c r="B7" s="12"/>
      <c r="C7" s="12" t="s">
        <v>977</v>
      </c>
      <c r="D7" s="12" t="s">
        <v>109</v>
      </c>
      <c r="E7" s="12" t="s">
        <v>976</v>
      </c>
      <c r="F7" s="38">
        <f t="shared" si="2"/>
        <v>147500</v>
      </c>
      <c r="G7" s="38">
        <v>125000</v>
      </c>
      <c r="H7" s="38">
        <f t="shared" si="3"/>
        <v>11250</v>
      </c>
      <c r="I7" s="38">
        <f t="shared" si="4"/>
        <v>11250</v>
      </c>
      <c r="J7" s="12"/>
      <c r="K7" s="37"/>
      <c r="L7" s="38">
        <f t="shared" si="0"/>
        <v>2500</v>
      </c>
      <c r="M7" s="38">
        <f t="shared" si="1"/>
        <v>145000</v>
      </c>
      <c r="N7" s="246">
        <v>112500</v>
      </c>
      <c r="O7" s="12"/>
      <c r="P7" s="12"/>
      <c r="Q7" s="12"/>
    </row>
    <row r="8" spans="1:17" x14ac:dyDescent="0.2">
      <c r="A8" s="37" t="s">
        <v>1028</v>
      </c>
      <c r="B8" s="12"/>
      <c r="C8" s="12" t="s">
        <v>1043</v>
      </c>
      <c r="D8" s="12" t="s">
        <v>109</v>
      </c>
      <c r="E8" s="12" t="s">
        <v>1042</v>
      </c>
      <c r="F8" s="38">
        <f t="shared" si="2"/>
        <v>51920</v>
      </c>
      <c r="G8" s="38">
        <v>44000</v>
      </c>
      <c r="H8" s="38">
        <f t="shared" si="3"/>
        <v>3960</v>
      </c>
      <c r="I8" s="38">
        <f t="shared" si="4"/>
        <v>3960</v>
      </c>
      <c r="J8" s="12"/>
      <c r="K8" s="197"/>
      <c r="L8" s="38">
        <f t="shared" si="0"/>
        <v>880</v>
      </c>
      <c r="M8" s="38">
        <f t="shared" si="1"/>
        <v>51040</v>
      </c>
      <c r="N8" s="38">
        <v>280000</v>
      </c>
      <c r="O8" s="12"/>
      <c r="P8" s="12"/>
      <c r="Q8" s="12"/>
    </row>
    <row r="9" spans="1:17" x14ac:dyDescent="0.2">
      <c r="A9" s="37" t="s">
        <v>1028</v>
      </c>
      <c r="B9" s="12"/>
      <c r="C9" s="12" t="s">
        <v>1045</v>
      </c>
      <c r="D9" s="12" t="s">
        <v>745</v>
      </c>
      <c r="E9" s="12" t="s">
        <v>1044</v>
      </c>
      <c r="F9" s="38">
        <f t="shared" si="2"/>
        <v>222889.02000000002</v>
      </c>
      <c r="G9" s="38">
        <v>188889</v>
      </c>
      <c r="H9" s="38">
        <f t="shared" si="3"/>
        <v>17000.009999999998</v>
      </c>
      <c r="I9" s="38">
        <f t="shared" si="4"/>
        <v>17000.009999999998</v>
      </c>
      <c r="J9" s="12"/>
      <c r="K9" s="197"/>
      <c r="L9" s="38">
        <f t="shared" si="0"/>
        <v>3777.78</v>
      </c>
      <c r="M9" s="38">
        <f t="shared" si="1"/>
        <v>219111.24000000002</v>
      </c>
      <c r="N9" s="38">
        <v>250000</v>
      </c>
      <c r="O9" s="12"/>
      <c r="P9" s="12"/>
      <c r="Q9" s="12"/>
    </row>
    <row r="10" spans="1:17" x14ac:dyDescent="0.2">
      <c r="A10" s="37" t="s">
        <v>1028</v>
      </c>
      <c r="B10" s="12"/>
      <c r="C10" s="12" t="s">
        <v>1043</v>
      </c>
      <c r="D10" s="12" t="s">
        <v>109</v>
      </c>
      <c r="E10" s="12" t="s">
        <v>1046</v>
      </c>
      <c r="F10" s="38">
        <f t="shared" si="2"/>
        <v>75520</v>
      </c>
      <c r="G10" s="38">
        <v>64000</v>
      </c>
      <c r="H10" s="38">
        <f t="shared" si="3"/>
        <v>5760</v>
      </c>
      <c r="I10" s="38">
        <f t="shared" si="4"/>
        <v>5760</v>
      </c>
      <c r="J10" s="12"/>
      <c r="K10" s="197"/>
      <c r="L10" s="38">
        <f t="shared" si="0"/>
        <v>1280</v>
      </c>
      <c r="M10" s="38">
        <f t="shared" si="1"/>
        <v>74240</v>
      </c>
      <c r="N10" s="38">
        <v>300000</v>
      </c>
      <c r="O10" s="12"/>
      <c r="P10" s="12"/>
      <c r="Q10" s="12"/>
    </row>
    <row r="11" spans="1:17" x14ac:dyDescent="0.2">
      <c r="A11" s="37" t="s">
        <v>1153</v>
      </c>
      <c r="B11" s="12"/>
      <c r="C11" s="12" t="s">
        <v>1152</v>
      </c>
      <c r="D11" s="12" t="s">
        <v>109</v>
      </c>
      <c r="E11" s="12" t="s">
        <v>1151</v>
      </c>
      <c r="F11" s="38">
        <f t="shared" si="2"/>
        <v>114149.66</v>
      </c>
      <c r="G11" s="38">
        <v>96737</v>
      </c>
      <c r="H11" s="38">
        <f t="shared" si="3"/>
        <v>8706.33</v>
      </c>
      <c r="I11" s="38">
        <f t="shared" si="4"/>
        <v>8706.33</v>
      </c>
      <c r="J11" s="12"/>
      <c r="K11" s="197"/>
      <c r="L11" s="38">
        <f t="shared" si="0"/>
        <v>1934.74</v>
      </c>
      <c r="M11" s="38">
        <f t="shared" si="1"/>
        <v>112214.92</v>
      </c>
      <c r="N11" s="38">
        <v>200000</v>
      </c>
      <c r="O11" s="12"/>
      <c r="P11" s="12"/>
      <c r="Q11" s="12"/>
    </row>
    <row r="12" spans="1:17" x14ac:dyDescent="0.2">
      <c r="A12" s="37" t="s">
        <v>1153</v>
      </c>
      <c r="B12" s="12"/>
      <c r="C12" s="12" t="s">
        <v>1155</v>
      </c>
      <c r="D12" s="12" t="s">
        <v>109</v>
      </c>
      <c r="E12" s="12" t="s">
        <v>1154</v>
      </c>
      <c r="F12" s="38">
        <f t="shared" si="2"/>
        <v>33003.42</v>
      </c>
      <c r="G12" s="38">
        <v>27969</v>
      </c>
      <c r="H12" s="38">
        <f t="shared" si="3"/>
        <v>2517.21</v>
      </c>
      <c r="I12" s="38">
        <f t="shared" si="4"/>
        <v>2517.21</v>
      </c>
      <c r="J12" s="12"/>
      <c r="K12" s="197"/>
      <c r="L12" s="38">
        <f t="shared" si="0"/>
        <v>559.38</v>
      </c>
      <c r="M12" s="38">
        <f t="shared" si="1"/>
        <v>32444.039999999997</v>
      </c>
      <c r="O12" s="12"/>
      <c r="P12" s="12"/>
      <c r="Q12" s="12"/>
    </row>
    <row r="13" spans="1:17" x14ac:dyDescent="0.2">
      <c r="A13" s="37"/>
      <c r="B13" s="12"/>
      <c r="C13" s="12"/>
      <c r="D13" s="12"/>
      <c r="E13" s="12"/>
      <c r="F13" s="38">
        <f t="shared" si="2"/>
        <v>0</v>
      </c>
      <c r="G13" s="38"/>
      <c r="H13" s="38">
        <f t="shared" si="3"/>
        <v>0</v>
      </c>
      <c r="I13" s="38">
        <f t="shared" si="4"/>
        <v>0</v>
      </c>
      <c r="J13" s="12"/>
      <c r="K13" s="197"/>
      <c r="L13" s="38">
        <f t="shared" si="0"/>
        <v>0</v>
      </c>
      <c r="M13" s="38">
        <f t="shared" si="1"/>
        <v>0</v>
      </c>
      <c r="N13" s="38"/>
      <c r="O13" s="12"/>
      <c r="P13" s="12"/>
      <c r="Q13" s="12"/>
    </row>
    <row r="14" spans="1:17" x14ac:dyDescent="0.2">
      <c r="A14" s="37"/>
      <c r="B14" s="12"/>
      <c r="C14" s="12"/>
      <c r="D14" s="12"/>
      <c r="E14" s="12"/>
      <c r="F14" s="38">
        <f t="shared" si="2"/>
        <v>0</v>
      </c>
      <c r="G14" s="38"/>
      <c r="H14" s="38">
        <f t="shared" si="3"/>
        <v>0</v>
      </c>
      <c r="I14" s="38">
        <f t="shared" si="4"/>
        <v>0</v>
      </c>
      <c r="J14" s="12"/>
      <c r="K14" s="197"/>
      <c r="L14" s="38">
        <f t="shared" si="0"/>
        <v>0</v>
      </c>
      <c r="M14" s="38">
        <f t="shared" si="1"/>
        <v>0</v>
      </c>
      <c r="N14" s="38"/>
      <c r="O14" s="12"/>
      <c r="P14" s="12"/>
      <c r="Q14" s="12"/>
    </row>
    <row r="15" spans="1:17" x14ac:dyDescent="0.2">
      <c r="A15" s="37"/>
      <c r="B15" s="12"/>
      <c r="C15" s="12"/>
      <c r="D15" s="12"/>
      <c r="E15" s="12"/>
      <c r="F15" s="38">
        <f t="shared" si="2"/>
        <v>0</v>
      </c>
      <c r="G15" s="38"/>
      <c r="H15" s="38">
        <f t="shared" si="3"/>
        <v>0</v>
      </c>
      <c r="I15" s="38">
        <f t="shared" si="4"/>
        <v>0</v>
      </c>
      <c r="J15" s="12"/>
      <c r="K15" s="197"/>
      <c r="L15" s="38">
        <f t="shared" si="0"/>
        <v>0</v>
      </c>
      <c r="M15" s="38">
        <f t="shared" si="1"/>
        <v>0</v>
      </c>
      <c r="N15" s="38"/>
      <c r="O15" s="12"/>
      <c r="P15" s="12"/>
      <c r="Q15" s="12"/>
    </row>
    <row r="16" spans="1:17" x14ac:dyDescent="0.2">
      <c r="A16" s="37"/>
      <c r="B16" s="12"/>
      <c r="C16" s="12"/>
      <c r="D16" s="12"/>
      <c r="E16" s="12"/>
      <c r="F16" s="38">
        <f t="shared" si="2"/>
        <v>0</v>
      </c>
      <c r="G16" s="38"/>
      <c r="H16" s="38">
        <f t="shared" si="3"/>
        <v>0</v>
      </c>
      <c r="I16" s="38">
        <f t="shared" si="4"/>
        <v>0</v>
      </c>
      <c r="J16" s="12"/>
      <c r="K16" s="197"/>
      <c r="L16" s="38">
        <f t="shared" si="0"/>
        <v>0</v>
      </c>
      <c r="M16" s="38">
        <f t="shared" si="1"/>
        <v>0</v>
      </c>
      <c r="N16" s="38"/>
      <c r="O16" s="12"/>
      <c r="P16" s="12"/>
      <c r="Q16" s="12"/>
    </row>
    <row r="17" spans="1:17" x14ac:dyDescent="0.2">
      <c r="A17" s="37"/>
      <c r="B17" s="12"/>
      <c r="C17" s="12"/>
      <c r="D17" s="12"/>
      <c r="E17" s="12"/>
      <c r="F17" s="38">
        <f t="shared" si="2"/>
        <v>0</v>
      </c>
      <c r="G17" s="38"/>
      <c r="H17" s="38">
        <f t="shared" si="3"/>
        <v>0</v>
      </c>
      <c r="I17" s="38">
        <f t="shared" si="4"/>
        <v>0</v>
      </c>
      <c r="J17" s="12"/>
      <c r="K17" s="197"/>
      <c r="L17" s="38">
        <f t="shared" si="0"/>
        <v>0</v>
      </c>
      <c r="M17" s="38">
        <f t="shared" si="1"/>
        <v>0</v>
      </c>
      <c r="N17" s="38"/>
      <c r="O17" s="12"/>
      <c r="P17" s="12"/>
      <c r="Q17" s="12"/>
    </row>
    <row r="18" spans="1:17" x14ac:dyDescent="0.2">
      <c r="A18" s="37"/>
      <c r="B18" s="12"/>
      <c r="C18" s="12"/>
      <c r="D18" s="12"/>
      <c r="E18" s="12"/>
      <c r="F18" s="38">
        <f t="shared" si="2"/>
        <v>0</v>
      </c>
      <c r="G18" s="38"/>
      <c r="H18" s="38">
        <f t="shared" si="3"/>
        <v>0</v>
      </c>
      <c r="I18" s="38">
        <f t="shared" si="4"/>
        <v>0</v>
      </c>
      <c r="J18" s="12"/>
      <c r="K18" s="197"/>
      <c r="L18" s="38">
        <f t="shared" si="0"/>
        <v>0</v>
      </c>
      <c r="M18" s="38">
        <f t="shared" si="1"/>
        <v>0</v>
      </c>
      <c r="N18" s="38"/>
      <c r="O18" s="38"/>
      <c r="P18" s="12"/>
      <c r="Q18" s="12"/>
    </row>
    <row r="19" spans="1:17" x14ac:dyDescent="0.2">
      <c r="A19" s="37"/>
      <c r="B19" s="12"/>
      <c r="C19" s="12"/>
      <c r="D19" s="12"/>
      <c r="E19" s="12"/>
      <c r="F19" s="38">
        <f t="shared" si="2"/>
        <v>0</v>
      </c>
      <c r="G19" s="38"/>
      <c r="H19" s="38">
        <f t="shared" si="3"/>
        <v>0</v>
      </c>
      <c r="I19" s="38">
        <f t="shared" si="4"/>
        <v>0</v>
      </c>
      <c r="J19" s="12"/>
      <c r="K19" s="197"/>
      <c r="L19" s="38">
        <f t="shared" si="0"/>
        <v>0</v>
      </c>
      <c r="M19" s="38">
        <f t="shared" si="1"/>
        <v>0</v>
      </c>
      <c r="N19" s="38"/>
      <c r="O19" s="12"/>
      <c r="P19" s="12"/>
      <c r="Q19" s="12"/>
    </row>
    <row r="20" spans="1:17" x14ac:dyDescent="0.2">
      <c r="A20" s="37"/>
      <c r="B20" s="12"/>
      <c r="C20" s="12"/>
      <c r="D20" s="12"/>
      <c r="E20" s="12"/>
      <c r="F20" s="38">
        <f t="shared" si="2"/>
        <v>0</v>
      </c>
      <c r="G20" s="38"/>
      <c r="H20" s="38">
        <f t="shared" si="3"/>
        <v>0</v>
      </c>
      <c r="I20" s="38">
        <f t="shared" si="4"/>
        <v>0</v>
      </c>
      <c r="J20" s="12"/>
      <c r="K20" s="197"/>
      <c r="L20" s="38">
        <f t="shared" si="0"/>
        <v>0</v>
      </c>
      <c r="M20" s="38">
        <f t="shared" si="1"/>
        <v>0</v>
      </c>
      <c r="N20" s="38"/>
      <c r="O20" s="12"/>
      <c r="P20" s="12"/>
      <c r="Q20" s="12"/>
    </row>
    <row r="21" spans="1:17" x14ac:dyDescent="0.2">
      <c r="A21" s="197"/>
      <c r="B21" s="197"/>
      <c r="C21" s="197"/>
      <c r="D21" s="197"/>
      <c r="E21" s="197"/>
      <c r="F21" s="38">
        <f t="shared" si="2"/>
        <v>0</v>
      </c>
      <c r="G21" s="38"/>
      <c r="H21" s="38">
        <f t="shared" si="3"/>
        <v>0</v>
      </c>
      <c r="I21" s="38">
        <f t="shared" si="4"/>
        <v>0</v>
      </c>
      <c r="J21" s="12"/>
      <c r="K21" s="197"/>
      <c r="L21" s="38">
        <f t="shared" si="0"/>
        <v>0</v>
      </c>
      <c r="M21" s="38">
        <f t="shared" si="1"/>
        <v>0</v>
      </c>
      <c r="N21" s="198"/>
      <c r="O21" s="198"/>
      <c r="P21" s="197"/>
      <c r="Q21" s="197"/>
    </row>
    <row r="22" spans="1:17" x14ac:dyDescent="0.2">
      <c r="A22" s="197"/>
      <c r="B22" s="197"/>
      <c r="C22" s="197"/>
      <c r="D22" s="197"/>
      <c r="E22" s="197"/>
      <c r="F22" s="38">
        <f t="shared" si="2"/>
        <v>0</v>
      </c>
      <c r="G22" s="38"/>
      <c r="H22" s="38">
        <f t="shared" si="3"/>
        <v>0</v>
      </c>
      <c r="I22" s="38">
        <f t="shared" si="4"/>
        <v>0</v>
      </c>
      <c r="J22" s="12"/>
      <c r="K22" s="197"/>
      <c r="L22" s="38">
        <f t="shared" si="0"/>
        <v>0</v>
      </c>
      <c r="M22" s="38">
        <f t="shared" si="1"/>
        <v>0</v>
      </c>
      <c r="N22" s="198"/>
      <c r="O22" s="197"/>
      <c r="P22" s="197"/>
      <c r="Q22" s="197"/>
    </row>
    <row r="23" spans="1:17" x14ac:dyDescent="0.2">
      <c r="A23" s="197"/>
      <c r="B23" s="197"/>
      <c r="C23" s="197"/>
      <c r="D23" s="197"/>
      <c r="E23" s="197"/>
      <c r="F23" s="38">
        <f t="shared" si="2"/>
        <v>0</v>
      </c>
      <c r="G23" s="38"/>
      <c r="H23" s="38">
        <f t="shared" si="3"/>
        <v>0</v>
      </c>
      <c r="I23" s="38">
        <f t="shared" si="4"/>
        <v>0</v>
      </c>
      <c r="J23" s="12"/>
      <c r="K23" s="197"/>
      <c r="L23" s="38">
        <f t="shared" si="0"/>
        <v>0</v>
      </c>
      <c r="M23" s="38">
        <f t="shared" si="1"/>
        <v>0</v>
      </c>
      <c r="N23" s="198"/>
      <c r="O23" s="197"/>
      <c r="P23" s="197"/>
      <c r="Q23" s="197"/>
    </row>
    <row r="24" spans="1:17" x14ac:dyDescent="0.2">
      <c r="A24" s="197"/>
      <c r="B24" s="197"/>
      <c r="C24" s="197"/>
      <c r="D24" s="197"/>
      <c r="E24" s="197"/>
      <c r="F24" s="38">
        <f t="shared" si="2"/>
        <v>0</v>
      </c>
      <c r="G24" s="38"/>
      <c r="H24" s="38">
        <f t="shared" si="3"/>
        <v>0</v>
      </c>
      <c r="I24" s="38">
        <f t="shared" si="4"/>
        <v>0</v>
      </c>
      <c r="J24" s="12"/>
      <c r="K24" s="197"/>
      <c r="L24" s="38">
        <f t="shared" si="0"/>
        <v>0</v>
      </c>
      <c r="M24" s="38">
        <f t="shared" si="1"/>
        <v>0</v>
      </c>
      <c r="N24" s="198"/>
      <c r="O24" s="197"/>
      <c r="P24" s="197"/>
      <c r="Q24" s="197"/>
    </row>
    <row r="25" spans="1:17" x14ac:dyDescent="0.2">
      <c r="A25" s="197"/>
      <c r="B25" s="197"/>
      <c r="C25" s="197"/>
      <c r="D25" s="197"/>
      <c r="E25" s="197"/>
      <c r="F25" s="38">
        <f t="shared" si="2"/>
        <v>0</v>
      </c>
      <c r="G25" s="38"/>
      <c r="H25" s="38">
        <f t="shared" si="3"/>
        <v>0</v>
      </c>
      <c r="I25" s="38">
        <f t="shared" si="4"/>
        <v>0</v>
      </c>
      <c r="J25" s="12"/>
      <c r="K25" s="197"/>
      <c r="L25" s="38">
        <f t="shared" si="0"/>
        <v>0</v>
      </c>
      <c r="M25" s="38">
        <f t="shared" si="1"/>
        <v>0</v>
      </c>
      <c r="N25" s="198"/>
      <c r="O25" s="197"/>
      <c r="P25" s="197"/>
      <c r="Q25" s="197"/>
    </row>
    <row r="26" spans="1:17" x14ac:dyDescent="0.2">
      <c r="A26" s="197"/>
      <c r="B26" s="197"/>
      <c r="C26" s="197"/>
      <c r="D26" s="197"/>
      <c r="E26" s="197"/>
      <c r="F26" s="38">
        <f t="shared" si="2"/>
        <v>0</v>
      </c>
      <c r="G26" s="38"/>
      <c r="H26" s="38">
        <f t="shared" si="3"/>
        <v>0</v>
      </c>
      <c r="I26" s="38">
        <f t="shared" si="4"/>
        <v>0</v>
      </c>
      <c r="J26" s="12"/>
      <c r="K26" s="197"/>
      <c r="L26" s="38">
        <f t="shared" si="0"/>
        <v>0</v>
      </c>
      <c r="M26" s="38">
        <f t="shared" si="1"/>
        <v>0</v>
      </c>
      <c r="N26" s="198"/>
      <c r="O26" s="197"/>
      <c r="P26" s="197"/>
      <c r="Q26" s="197"/>
    </row>
    <row r="27" spans="1:17" x14ac:dyDescent="0.2">
      <c r="A27" s="197"/>
      <c r="B27" s="197"/>
      <c r="C27" s="197"/>
      <c r="D27" s="197"/>
      <c r="E27" s="197"/>
      <c r="F27" s="38">
        <f t="shared" si="2"/>
        <v>0</v>
      </c>
      <c r="G27" s="38"/>
      <c r="H27" s="38">
        <f t="shared" si="3"/>
        <v>0</v>
      </c>
      <c r="I27" s="38">
        <f t="shared" si="4"/>
        <v>0</v>
      </c>
      <c r="J27" s="12"/>
      <c r="K27" s="197"/>
      <c r="L27" s="38">
        <f t="shared" si="0"/>
        <v>0</v>
      </c>
      <c r="M27" s="38">
        <f t="shared" si="1"/>
        <v>0</v>
      </c>
      <c r="N27" s="198"/>
      <c r="O27" s="197"/>
      <c r="P27" s="197"/>
      <c r="Q27" s="197"/>
    </row>
    <row r="28" spans="1:17" x14ac:dyDescent="0.2">
      <c r="A28" s="197"/>
      <c r="B28" s="197"/>
      <c r="C28" s="197"/>
      <c r="D28" s="197"/>
      <c r="E28" s="197"/>
      <c r="F28" s="38">
        <f t="shared" si="2"/>
        <v>0</v>
      </c>
      <c r="G28" s="38"/>
      <c r="H28" s="38">
        <f t="shared" si="3"/>
        <v>0</v>
      </c>
      <c r="I28" s="38">
        <f t="shared" si="4"/>
        <v>0</v>
      </c>
      <c r="J28" s="12"/>
      <c r="K28" s="197"/>
      <c r="L28" s="38">
        <f t="shared" si="0"/>
        <v>0</v>
      </c>
      <c r="M28" s="38">
        <f t="shared" si="1"/>
        <v>0</v>
      </c>
      <c r="N28" s="198"/>
      <c r="O28" s="197"/>
      <c r="P28" s="197"/>
      <c r="Q28" s="197"/>
    </row>
    <row r="29" spans="1:17" x14ac:dyDescent="0.2">
      <c r="A29" s="197"/>
      <c r="B29" s="197"/>
      <c r="C29" s="197"/>
      <c r="D29" s="197"/>
      <c r="E29" s="197"/>
      <c r="F29" s="38">
        <f t="shared" si="2"/>
        <v>0</v>
      </c>
      <c r="G29" s="38"/>
      <c r="H29" s="38">
        <f t="shared" si="3"/>
        <v>0</v>
      </c>
      <c r="I29" s="38">
        <f t="shared" si="4"/>
        <v>0</v>
      </c>
      <c r="J29" s="12"/>
      <c r="K29" s="197"/>
      <c r="L29" s="38">
        <f t="shared" si="0"/>
        <v>0</v>
      </c>
      <c r="M29" s="38">
        <f t="shared" si="1"/>
        <v>0</v>
      </c>
      <c r="N29" s="198"/>
      <c r="O29" s="197"/>
      <c r="P29" s="197"/>
      <c r="Q29" s="197"/>
    </row>
    <row r="30" spans="1:17" x14ac:dyDescent="0.2">
      <c r="A30" s="197"/>
      <c r="B30" s="197"/>
      <c r="C30" s="197"/>
      <c r="D30" s="197"/>
      <c r="E30" s="197"/>
      <c r="F30" s="38">
        <f t="shared" si="2"/>
        <v>0</v>
      </c>
      <c r="G30" s="38"/>
      <c r="H30" s="38">
        <f t="shared" si="3"/>
        <v>0</v>
      </c>
      <c r="I30" s="38">
        <f t="shared" si="4"/>
        <v>0</v>
      </c>
      <c r="J30" s="12"/>
      <c r="K30" s="197"/>
      <c r="L30" s="38">
        <f t="shared" si="0"/>
        <v>0</v>
      </c>
      <c r="M30" s="38">
        <f t="shared" si="1"/>
        <v>0</v>
      </c>
      <c r="N30" s="198"/>
      <c r="O30" s="197"/>
      <c r="P30" s="197"/>
      <c r="Q30" s="197"/>
    </row>
    <row r="31" spans="1:17" x14ac:dyDescent="0.2">
      <c r="A31" s="197"/>
      <c r="B31" s="197"/>
      <c r="C31" s="197"/>
      <c r="D31" s="197"/>
      <c r="E31" s="197"/>
      <c r="F31" s="38">
        <f t="shared" si="2"/>
        <v>0</v>
      </c>
      <c r="G31" s="38"/>
      <c r="H31" s="38">
        <f t="shared" si="3"/>
        <v>0</v>
      </c>
      <c r="I31" s="38">
        <f t="shared" si="4"/>
        <v>0</v>
      </c>
      <c r="J31" s="12"/>
      <c r="K31" s="197"/>
      <c r="L31" s="38">
        <f t="shared" si="0"/>
        <v>0</v>
      </c>
      <c r="M31" s="38">
        <f t="shared" si="1"/>
        <v>0</v>
      </c>
      <c r="N31" s="198"/>
      <c r="O31" s="197"/>
      <c r="P31" s="197"/>
      <c r="Q31" s="197"/>
    </row>
    <row r="32" spans="1:17" x14ac:dyDescent="0.2">
      <c r="A32" s="197"/>
      <c r="B32" s="197"/>
      <c r="C32" s="197"/>
      <c r="D32" s="197"/>
      <c r="E32" s="197"/>
      <c r="F32" s="38">
        <f t="shared" si="2"/>
        <v>0</v>
      </c>
      <c r="G32" s="38"/>
      <c r="H32" s="38">
        <f t="shared" si="3"/>
        <v>0</v>
      </c>
      <c r="I32" s="38">
        <f t="shared" si="4"/>
        <v>0</v>
      </c>
      <c r="J32" s="12"/>
      <c r="K32" s="197"/>
      <c r="L32" s="38">
        <f t="shared" si="0"/>
        <v>0</v>
      </c>
      <c r="M32" s="38">
        <f t="shared" si="1"/>
        <v>0</v>
      </c>
      <c r="N32" s="198"/>
      <c r="O32" s="197"/>
      <c r="P32" s="197"/>
      <c r="Q32" s="197"/>
    </row>
    <row r="33" spans="1:17" x14ac:dyDescent="0.2">
      <c r="A33" s="197"/>
      <c r="B33" s="197"/>
      <c r="C33" s="197"/>
      <c r="D33" s="197"/>
      <c r="E33" s="197"/>
      <c r="F33" s="38">
        <f t="shared" si="2"/>
        <v>0</v>
      </c>
      <c r="G33" s="38"/>
      <c r="H33" s="38">
        <f t="shared" si="3"/>
        <v>0</v>
      </c>
      <c r="I33" s="38">
        <f t="shared" si="4"/>
        <v>0</v>
      </c>
      <c r="J33" s="12"/>
      <c r="K33" s="197"/>
      <c r="L33" s="38">
        <f t="shared" si="0"/>
        <v>0</v>
      </c>
      <c r="M33" s="38">
        <f t="shared" si="1"/>
        <v>0</v>
      </c>
      <c r="N33" s="198"/>
      <c r="O33" s="197"/>
      <c r="P33" s="197"/>
      <c r="Q33" s="197"/>
    </row>
    <row r="34" spans="1:17" x14ac:dyDescent="0.2">
      <c r="A34" s="197"/>
      <c r="B34" s="197"/>
      <c r="C34" s="197"/>
      <c r="D34" s="197"/>
      <c r="E34" s="197"/>
      <c r="F34" s="38">
        <f t="shared" si="2"/>
        <v>0</v>
      </c>
      <c r="G34" s="38"/>
      <c r="H34" s="38">
        <f t="shared" si="3"/>
        <v>0</v>
      </c>
      <c r="I34" s="38">
        <f t="shared" si="4"/>
        <v>0</v>
      </c>
      <c r="J34" s="12"/>
      <c r="K34" s="197"/>
      <c r="L34" s="38">
        <f t="shared" si="0"/>
        <v>0</v>
      </c>
      <c r="M34" s="38">
        <f t="shared" si="1"/>
        <v>0</v>
      </c>
      <c r="N34" s="198"/>
      <c r="O34" s="197"/>
      <c r="P34" s="197"/>
      <c r="Q34" s="197"/>
    </row>
    <row r="35" spans="1:17" x14ac:dyDescent="0.2">
      <c r="A35" s="197"/>
      <c r="B35" s="197"/>
      <c r="C35" s="197"/>
      <c r="D35" s="197"/>
      <c r="E35" s="197"/>
      <c r="F35" s="38">
        <f t="shared" si="2"/>
        <v>0</v>
      </c>
      <c r="G35" s="38"/>
      <c r="H35" s="38">
        <f t="shared" si="3"/>
        <v>0</v>
      </c>
      <c r="I35" s="38">
        <f t="shared" si="4"/>
        <v>0</v>
      </c>
      <c r="J35" s="12"/>
      <c r="K35" s="197"/>
      <c r="L35" s="38">
        <f t="shared" ref="L35:L66" si="5">G35*2%</f>
        <v>0</v>
      </c>
      <c r="M35" s="38">
        <f t="shared" ref="M35:M66" si="6">F35-L35</f>
        <v>0</v>
      </c>
      <c r="N35" s="198"/>
      <c r="O35" s="197"/>
      <c r="P35" s="197"/>
      <c r="Q35" s="197"/>
    </row>
    <row r="36" spans="1:17" x14ac:dyDescent="0.2">
      <c r="A36" s="197"/>
      <c r="B36" s="197"/>
      <c r="C36" s="197"/>
      <c r="D36" s="197"/>
      <c r="E36" s="197"/>
      <c r="F36" s="38">
        <f t="shared" si="2"/>
        <v>0</v>
      </c>
      <c r="G36" s="38"/>
      <c r="H36" s="38">
        <f t="shared" si="3"/>
        <v>0</v>
      </c>
      <c r="I36" s="38">
        <f t="shared" si="4"/>
        <v>0</v>
      </c>
      <c r="J36" s="12"/>
      <c r="K36" s="197"/>
      <c r="L36" s="38">
        <f t="shared" si="5"/>
        <v>0</v>
      </c>
      <c r="M36" s="38">
        <f t="shared" si="6"/>
        <v>0</v>
      </c>
      <c r="N36" s="198"/>
      <c r="O36" s="197"/>
      <c r="P36" s="197"/>
      <c r="Q36" s="197"/>
    </row>
    <row r="37" spans="1:17" x14ac:dyDescent="0.2">
      <c r="A37" s="197"/>
      <c r="B37" s="197"/>
      <c r="C37" s="197"/>
      <c r="D37" s="197"/>
      <c r="E37" s="197"/>
      <c r="F37" s="38">
        <f t="shared" si="2"/>
        <v>0</v>
      </c>
      <c r="G37" s="38"/>
      <c r="H37" s="38">
        <f t="shared" si="3"/>
        <v>0</v>
      </c>
      <c r="I37" s="38">
        <f t="shared" si="4"/>
        <v>0</v>
      </c>
      <c r="J37" s="12"/>
      <c r="K37" s="197"/>
      <c r="L37" s="38">
        <f t="shared" si="5"/>
        <v>0</v>
      </c>
      <c r="M37" s="38">
        <f t="shared" si="6"/>
        <v>0</v>
      </c>
      <c r="N37" s="198"/>
      <c r="O37" s="197"/>
      <c r="P37" s="197"/>
      <c r="Q37" s="197"/>
    </row>
    <row r="38" spans="1:17" x14ac:dyDescent="0.2">
      <c r="A38" s="197"/>
      <c r="B38" s="197"/>
      <c r="C38" s="197"/>
      <c r="D38" s="197"/>
      <c r="E38" s="197"/>
      <c r="F38" s="38">
        <f t="shared" si="2"/>
        <v>0</v>
      </c>
      <c r="G38" s="38"/>
      <c r="H38" s="38">
        <f t="shared" si="3"/>
        <v>0</v>
      </c>
      <c r="I38" s="38">
        <f t="shared" si="4"/>
        <v>0</v>
      </c>
      <c r="J38" s="12"/>
      <c r="K38" s="197"/>
      <c r="L38" s="38">
        <f t="shared" si="5"/>
        <v>0</v>
      </c>
      <c r="M38" s="38">
        <f t="shared" si="6"/>
        <v>0</v>
      </c>
      <c r="N38" s="198"/>
      <c r="O38" s="197"/>
      <c r="P38" s="197"/>
      <c r="Q38" s="197"/>
    </row>
    <row r="39" spans="1:17" x14ac:dyDescent="0.2">
      <c r="A39" s="197"/>
      <c r="B39" s="197"/>
      <c r="C39" s="197"/>
      <c r="D39" s="197"/>
      <c r="E39" s="197"/>
      <c r="F39" s="38">
        <f t="shared" si="2"/>
        <v>0</v>
      </c>
      <c r="G39" s="38"/>
      <c r="H39" s="38">
        <f t="shared" si="3"/>
        <v>0</v>
      </c>
      <c r="I39" s="38">
        <f t="shared" si="4"/>
        <v>0</v>
      </c>
      <c r="J39" s="12"/>
      <c r="K39" s="197"/>
      <c r="L39" s="38">
        <f t="shared" si="5"/>
        <v>0</v>
      </c>
      <c r="M39" s="38">
        <f t="shared" si="6"/>
        <v>0</v>
      </c>
      <c r="N39" s="198"/>
      <c r="O39" s="197"/>
      <c r="P39" s="197"/>
      <c r="Q39" s="197"/>
    </row>
    <row r="40" spans="1:17" x14ac:dyDescent="0.2">
      <c r="A40" s="197"/>
      <c r="B40" s="197"/>
      <c r="C40" s="197"/>
      <c r="D40" s="197"/>
      <c r="E40" s="197"/>
      <c r="F40" s="38">
        <f t="shared" si="2"/>
        <v>0</v>
      </c>
      <c r="G40" s="38"/>
      <c r="H40" s="38">
        <f t="shared" si="3"/>
        <v>0</v>
      </c>
      <c r="I40" s="38">
        <f t="shared" si="4"/>
        <v>0</v>
      </c>
      <c r="J40" s="12"/>
      <c r="K40" s="197"/>
      <c r="L40" s="38">
        <f t="shared" si="5"/>
        <v>0</v>
      </c>
      <c r="M40" s="38">
        <f t="shared" si="6"/>
        <v>0</v>
      </c>
      <c r="N40" s="198"/>
      <c r="O40" s="197"/>
      <c r="P40" s="197"/>
      <c r="Q40" s="197"/>
    </row>
    <row r="41" spans="1:17" x14ac:dyDescent="0.2">
      <c r="A41" s="197"/>
      <c r="B41" s="197"/>
      <c r="C41" s="197"/>
      <c r="D41" s="197"/>
      <c r="E41" s="197"/>
      <c r="F41" s="38">
        <f t="shared" si="2"/>
        <v>0</v>
      </c>
      <c r="G41" s="38"/>
      <c r="H41" s="38">
        <f t="shared" si="3"/>
        <v>0</v>
      </c>
      <c r="I41" s="38">
        <f t="shared" si="4"/>
        <v>0</v>
      </c>
      <c r="J41" s="12"/>
      <c r="K41" s="197"/>
      <c r="L41" s="38">
        <f t="shared" si="5"/>
        <v>0</v>
      </c>
      <c r="M41" s="38">
        <f t="shared" si="6"/>
        <v>0</v>
      </c>
      <c r="N41" s="198"/>
      <c r="O41" s="197"/>
      <c r="P41" s="197"/>
      <c r="Q41" s="197"/>
    </row>
    <row r="42" spans="1:17" x14ac:dyDescent="0.2">
      <c r="A42" s="197"/>
      <c r="B42" s="197"/>
      <c r="C42" s="197"/>
      <c r="D42" s="197"/>
      <c r="E42" s="197"/>
      <c r="F42" s="38">
        <f t="shared" si="2"/>
        <v>0</v>
      </c>
      <c r="G42" s="38"/>
      <c r="H42" s="38">
        <f t="shared" si="3"/>
        <v>0</v>
      </c>
      <c r="I42" s="38">
        <f t="shared" si="4"/>
        <v>0</v>
      </c>
      <c r="J42" s="12"/>
      <c r="K42" s="197"/>
      <c r="L42" s="38">
        <f t="shared" si="5"/>
        <v>0</v>
      </c>
      <c r="M42" s="38">
        <f t="shared" si="6"/>
        <v>0</v>
      </c>
      <c r="N42" s="198"/>
      <c r="O42" s="197"/>
      <c r="P42" s="197"/>
      <c r="Q42" s="197"/>
    </row>
    <row r="43" spans="1:17" x14ac:dyDescent="0.2">
      <c r="A43" s="197"/>
      <c r="B43" s="197"/>
      <c r="C43" s="197"/>
      <c r="D43" s="197"/>
      <c r="E43" s="197"/>
      <c r="F43" s="38">
        <f t="shared" si="2"/>
        <v>0</v>
      </c>
      <c r="G43" s="38"/>
      <c r="H43" s="38">
        <f t="shared" si="3"/>
        <v>0</v>
      </c>
      <c r="I43" s="38">
        <f t="shared" si="4"/>
        <v>0</v>
      </c>
      <c r="J43" s="12"/>
      <c r="K43" s="197"/>
      <c r="L43" s="38">
        <f t="shared" si="5"/>
        <v>0</v>
      </c>
      <c r="M43" s="38">
        <f t="shared" si="6"/>
        <v>0</v>
      </c>
      <c r="N43" s="198"/>
      <c r="O43" s="197"/>
      <c r="P43" s="197"/>
      <c r="Q43" s="197"/>
    </row>
    <row r="44" spans="1:17" x14ac:dyDescent="0.2">
      <c r="A44" s="197"/>
      <c r="B44" s="197"/>
      <c r="C44" s="197"/>
      <c r="D44" s="197"/>
      <c r="E44" s="197"/>
      <c r="F44" s="38">
        <f t="shared" si="2"/>
        <v>0</v>
      </c>
      <c r="G44" s="38"/>
      <c r="H44" s="38">
        <f t="shared" si="3"/>
        <v>0</v>
      </c>
      <c r="I44" s="38">
        <f t="shared" si="4"/>
        <v>0</v>
      </c>
      <c r="J44" s="12"/>
      <c r="K44" s="197"/>
      <c r="L44" s="38">
        <f t="shared" si="5"/>
        <v>0</v>
      </c>
      <c r="M44" s="38">
        <f t="shared" si="6"/>
        <v>0</v>
      </c>
      <c r="N44" s="198"/>
      <c r="O44" s="197"/>
      <c r="P44" s="197"/>
      <c r="Q44" s="197"/>
    </row>
    <row r="45" spans="1:17" x14ac:dyDescent="0.2">
      <c r="A45" s="197"/>
      <c r="B45" s="197"/>
      <c r="C45" s="197"/>
      <c r="D45" s="197"/>
      <c r="E45" s="197"/>
      <c r="F45" s="38">
        <f t="shared" si="2"/>
        <v>0</v>
      </c>
      <c r="G45" s="38"/>
      <c r="H45" s="38">
        <f t="shared" si="3"/>
        <v>0</v>
      </c>
      <c r="I45" s="38">
        <f t="shared" si="4"/>
        <v>0</v>
      </c>
      <c r="J45" s="12"/>
      <c r="K45" s="197"/>
      <c r="L45" s="38">
        <f t="shared" si="5"/>
        <v>0</v>
      </c>
      <c r="M45" s="38">
        <f t="shared" si="6"/>
        <v>0</v>
      </c>
      <c r="N45" s="198"/>
      <c r="O45" s="197"/>
      <c r="P45" s="197"/>
      <c r="Q45" s="197"/>
    </row>
    <row r="46" spans="1:17" x14ac:dyDescent="0.2">
      <c r="A46" s="197"/>
      <c r="B46" s="197"/>
      <c r="C46" s="197"/>
      <c r="D46" s="197"/>
      <c r="E46" s="197"/>
      <c r="F46" s="38">
        <f t="shared" si="2"/>
        <v>0</v>
      </c>
      <c r="G46" s="38"/>
      <c r="H46" s="38">
        <f t="shared" si="3"/>
        <v>0</v>
      </c>
      <c r="I46" s="38">
        <f t="shared" si="4"/>
        <v>0</v>
      </c>
      <c r="J46" s="12"/>
      <c r="K46" s="197"/>
      <c r="L46" s="38">
        <f t="shared" si="5"/>
        <v>0</v>
      </c>
      <c r="M46" s="38">
        <f t="shared" si="6"/>
        <v>0</v>
      </c>
      <c r="N46" s="198"/>
      <c r="O46" s="197"/>
      <c r="P46" s="197"/>
      <c r="Q46" s="197"/>
    </row>
    <row r="47" spans="1:17" x14ac:dyDescent="0.2">
      <c r="A47" s="197"/>
      <c r="B47" s="197"/>
      <c r="C47" s="197"/>
      <c r="D47" s="197"/>
      <c r="E47" s="197"/>
      <c r="F47" s="38">
        <f t="shared" si="2"/>
        <v>0</v>
      </c>
      <c r="G47" s="38"/>
      <c r="H47" s="38">
        <f t="shared" si="3"/>
        <v>0</v>
      </c>
      <c r="I47" s="38">
        <f t="shared" si="4"/>
        <v>0</v>
      </c>
      <c r="J47" s="12"/>
      <c r="K47" s="197"/>
      <c r="L47" s="38">
        <f t="shared" si="5"/>
        <v>0</v>
      </c>
      <c r="M47" s="38">
        <f t="shared" si="6"/>
        <v>0</v>
      </c>
      <c r="N47" s="198"/>
      <c r="O47" s="197"/>
      <c r="P47" s="197"/>
      <c r="Q47" s="197"/>
    </row>
    <row r="48" spans="1:17" x14ac:dyDescent="0.2">
      <c r="A48" s="197"/>
      <c r="B48" s="197"/>
      <c r="C48" s="197"/>
      <c r="D48" s="197"/>
      <c r="E48" s="197"/>
      <c r="F48" s="38">
        <f t="shared" si="2"/>
        <v>0</v>
      </c>
      <c r="G48" s="38"/>
      <c r="H48" s="38">
        <f t="shared" si="3"/>
        <v>0</v>
      </c>
      <c r="I48" s="38">
        <f t="shared" si="4"/>
        <v>0</v>
      </c>
      <c r="J48" s="12"/>
      <c r="K48" s="197"/>
      <c r="L48" s="38">
        <f t="shared" si="5"/>
        <v>0</v>
      </c>
      <c r="M48" s="38">
        <f t="shared" si="6"/>
        <v>0</v>
      </c>
      <c r="N48" s="198"/>
      <c r="O48" s="197"/>
      <c r="P48" s="197"/>
      <c r="Q48" s="197"/>
    </row>
    <row r="49" spans="1:17" x14ac:dyDescent="0.2">
      <c r="A49" s="197"/>
      <c r="B49" s="197"/>
      <c r="C49" s="197"/>
      <c r="D49" s="197"/>
      <c r="E49" s="197"/>
      <c r="F49" s="38">
        <f t="shared" si="2"/>
        <v>0</v>
      </c>
      <c r="G49" s="38"/>
      <c r="H49" s="38">
        <f t="shared" si="3"/>
        <v>0</v>
      </c>
      <c r="I49" s="38">
        <f t="shared" si="4"/>
        <v>0</v>
      </c>
      <c r="J49" s="12"/>
      <c r="K49" s="197"/>
      <c r="L49" s="38">
        <f t="shared" si="5"/>
        <v>0</v>
      </c>
      <c r="M49" s="38">
        <f t="shared" si="6"/>
        <v>0</v>
      </c>
      <c r="N49" s="198"/>
      <c r="O49" s="197"/>
      <c r="P49" s="197"/>
      <c r="Q49" s="197"/>
    </row>
    <row r="50" spans="1:17" x14ac:dyDescent="0.2">
      <c r="A50" s="197"/>
      <c r="B50" s="197"/>
      <c r="C50" s="197"/>
      <c r="D50" s="197"/>
      <c r="E50" s="197"/>
      <c r="F50" s="38">
        <f t="shared" si="2"/>
        <v>0</v>
      </c>
      <c r="G50" s="38"/>
      <c r="H50" s="38">
        <f t="shared" si="3"/>
        <v>0</v>
      </c>
      <c r="I50" s="38">
        <f t="shared" si="4"/>
        <v>0</v>
      </c>
      <c r="J50" s="12"/>
      <c r="K50" s="197"/>
      <c r="L50" s="38">
        <f t="shared" si="5"/>
        <v>0</v>
      </c>
      <c r="M50" s="38">
        <f t="shared" si="6"/>
        <v>0</v>
      </c>
      <c r="N50" s="198"/>
      <c r="O50" s="197"/>
      <c r="P50" s="197"/>
      <c r="Q50" s="197"/>
    </row>
    <row r="51" spans="1:17" x14ac:dyDescent="0.2">
      <c r="A51" s="197"/>
      <c r="B51" s="197"/>
      <c r="C51" s="197"/>
      <c r="D51" s="197"/>
      <c r="E51" s="197"/>
      <c r="F51" s="38">
        <f t="shared" si="2"/>
        <v>0</v>
      </c>
      <c r="G51" s="38"/>
      <c r="H51" s="38">
        <f t="shared" si="3"/>
        <v>0</v>
      </c>
      <c r="I51" s="38">
        <f t="shared" si="4"/>
        <v>0</v>
      </c>
      <c r="J51" s="12"/>
      <c r="K51" s="197"/>
      <c r="L51" s="38">
        <f t="shared" si="5"/>
        <v>0</v>
      </c>
      <c r="M51" s="38">
        <f t="shared" si="6"/>
        <v>0</v>
      </c>
      <c r="N51" s="198"/>
      <c r="O51" s="197"/>
      <c r="P51" s="197"/>
      <c r="Q51" s="197"/>
    </row>
    <row r="52" spans="1:17" x14ac:dyDescent="0.2">
      <c r="A52" s="197"/>
      <c r="B52" s="197"/>
      <c r="C52" s="197"/>
      <c r="D52" s="197"/>
      <c r="E52" s="197"/>
      <c r="F52" s="38">
        <f t="shared" si="2"/>
        <v>0</v>
      </c>
      <c r="G52" s="38"/>
      <c r="H52" s="38">
        <f t="shared" si="3"/>
        <v>0</v>
      </c>
      <c r="I52" s="38">
        <f t="shared" si="4"/>
        <v>0</v>
      </c>
      <c r="J52" s="12"/>
      <c r="K52" s="197"/>
      <c r="L52" s="38">
        <f t="shared" si="5"/>
        <v>0</v>
      </c>
      <c r="M52" s="38">
        <f t="shared" si="6"/>
        <v>0</v>
      </c>
      <c r="N52" s="198"/>
      <c r="O52" s="197"/>
      <c r="P52" s="197"/>
      <c r="Q52" s="197"/>
    </row>
    <row r="53" spans="1:17" x14ac:dyDescent="0.2">
      <c r="A53" s="197"/>
      <c r="B53" s="197"/>
      <c r="C53" s="197"/>
      <c r="D53" s="197"/>
      <c r="E53" s="197"/>
      <c r="F53" s="38">
        <f t="shared" si="2"/>
        <v>0</v>
      </c>
      <c r="G53" s="38"/>
      <c r="H53" s="38">
        <f t="shared" si="3"/>
        <v>0</v>
      </c>
      <c r="I53" s="38">
        <f t="shared" si="4"/>
        <v>0</v>
      </c>
      <c r="J53" s="12"/>
      <c r="K53" s="197"/>
      <c r="L53" s="38">
        <f t="shared" si="5"/>
        <v>0</v>
      </c>
      <c r="M53" s="38">
        <f t="shared" si="6"/>
        <v>0</v>
      </c>
      <c r="N53" s="198"/>
      <c r="O53" s="197"/>
      <c r="P53" s="197"/>
      <c r="Q53" s="197"/>
    </row>
    <row r="54" spans="1:17" x14ac:dyDescent="0.2">
      <c r="A54" s="197"/>
      <c r="B54" s="197"/>
      <c r="C54" s="197"/>
      <c r="D54" s="197"/>
      <c r="E54" s="197"/>
      <c r="F54" s="38">
        <f t="shared" si="2"/>
        <v>0</v>
      </c>
      <c r="G54" s="38"/>
      <c r="H54" s="38">
        <f t="shared" si="3"/>
        <v>0</v>
      </c>
      <c r="I54" s="38">
        <f t="shared" si="4"/>
        <v>0</v>
      </c>
      <c r="J54" s="12"/>
      <c r="K54" s="197"/>
      <c r="L54" s="38">
        <f t="shared" si="5"/>
        <v>0</v>
      </c>
      <c r="M54" s="38">
        <f t="shared" si="6"/>
        <v>0</v>
      </c>
      <c r="N54" s="198"/>
      <c r="O54" s="197"/>
      <c r="P54" s="197"/>
      <c r="Q54" s="197"/>
    </row>
    <row r="55" spans="1:17" x14ac:dyDescent="0.2">
      <c r="A55" s="197"/>
      <c r="B55" s="197"/>
      <c r="C55" s="197"/>
      <c r="D55" s="197"/>
      <c r="E55" s="197"/>
      <c r="F55" s="38">
        <f t="shared" si="2"/>
        <v>0</v>
      </c>
      <c r="G55" s="38"/>
      <c r="H55" s="38">
        <f t="shared" si="3"/>
        <v>0</v>
      </c>
      <c r="I55" s="38">
        <f t="shared" si="4"/>
        <v>0</v>
      </c>
      <c r="J55" s="12"/>
      <c r="K55" s="197"/>
      <c r="L55" s="38">
        <f t="shared" si="5"/>
        <v>0</v>
      </c>
      <c r="M55" s="38">
        <f t="shared" si="6"/>
        <v>0</v>
      </c>
      <c r="N55" s="198"/>
      <c r="O55" s="197"/>
      <c r="P55" s="197"/>
      <c r="Q55" s="197"/>
    </row>
    <row r="56" spans="1:17" x14ac:dyDescent="0.2">
      <c r="A56" s="197"/>
      <c r="B56" s="197"/>
      <c r="C56" s="197"/>
      <c r="D56" s="197"/>
      <c r="E56" s="197"/>
      <c r="F56" s="38">
        <f t="shared" si="2"/>
        <v>0</v>
      </c>
      <c r="G56" s="38"/>
      <c r="H56" s="38">
        <f t="shared" si="3"/>
        <v>0</v>
      </c>
      <c r="I56" s="38">
        <f t="shared" si="4"/>
        <v>0</v>
      </c>
      <c r="J56" s="12"/>
      <c r="K56" s="197"/>
      <c r="L56" s="38">
        <f t="shared" si="5"/>
        <v>0</v>
      </c>
      <c r="M56" s="38">
        <f t="shared" si="6"/>
        <v>0</v>
      </c>
      <c r="N56" s="198"/>
      <c r="O56" s="197"/>
      <c r="P56" s="197"/>
      <c r="Q56" s="197"/>
    </row>
    <row r="57" spans="1:17" x14ac:dyDescent="0.2">
      <c r="A57" s="197"/>
      <c r="B57" s="197"/>
      <c r="C57" s="197"/>
      <c r="D57" s="197"/>
      <c r="E57" s="197"/>
      <c r="F57" s="38">
        <f t="shared" si="2"/>
        <v>0</v>
      </c>
      <c r="G57" s="38"/>
      <c r="H57" s="38">
        <f t="shared" si="3"/>
        <v>0</v>
      </c>
      <c r="I57" s="38">
        <f t="shared" si="4"/>
        <v>0</v>
      </c>
      <c r="J57" s="12"/>
      <c r="K57" s="197"/>
      <c r="L57" s="38">
        <f t="shared" si="5"/>
        <v>0</v>
      </c>
      <c r="M57" s="38">
        <f t="shared" si="6"/>
        <v>0</v>
      </c>
      <c r="N57" s="198"/>
      <c r="O57" s="197"/>
      <c r="P57" s="197"/>
      <c r="Q57" s="197"/>
    </row>
    <row r="58" spans="1:17" x14ac:dyDescent="0.2">
      <c r="A58" s="197"/>
      <c r="B58" s="197"/>
      <c r="C58" s="197"/>
      <c r="D58" s="197"/>
      <c r="E58" s="197"/>
      <c r="F58" s="38">
        <f t="shared" si="2"/>
        <v>0</v>
      </c>
      <c r="G58" s="38"/>
      <c r="H58" s="38">
        <f t="shared" si="3"/>
        <v>0</v>
      </c>
      <c r="I58" s="38">
        <f t="shared" si="4"/>
        <v>0</v>
      </c>
      <c r="J58" s="12"/>
      <c r="K58" s="197"/>
      <c r="L58" s="38">
        <f t="shared" si="5"/>
        <v>0</v>
      </c>
      <c r="M58" s="38">
        <f t="shared" si="6"/>
        <v>0</v>
      </c>
      <c r="N58" s="198"/>
      <c r="O58" s="197"/>
      <c r="P58" s="197"/>
      <c r="Q58" s="197"/>
    </row>
    <row r="59" spans="1:17" x14ac:dyDescent="0.2">
      <c r="A59" s="197"/>
      <c r="B59" s="197"/>
      <c r="C59" s="197"/>
      <c r="D59" s="197"/>
      <c r="E59" s="197"/>
      <c r="F59" s="38">
        <f t="shared" si="2"/>
        <v>0</v>
      </c>
      <c r="G59" s="38"/>
      <c r="H59" s="38">
        <f t="shared" si="3"/>
        <v>0</v>
      </c>
      <c r="I59" s="38">
        <f t="shared" si="4"/>
        <v>0</v>
      </c>
      <c r="J59" s="12"/>
      <c r="K59" s="197"/>
      <c r="L59" s="38">
        <f t="shared" si="5"/>
        <v>0</v>
      </c>
      <c r="M59" s="38">
        <f t="shared" si="6"/>
        <v>0</v>
      </c>
      <c r="N59" s="198"/>
      <c r="O59" s="197"/>
      <c r="P59" s="197"/>
      <c r="Q59" s="197"/>
    </row>
    <row r="60" spans="1:17" x14ac:dyDescent="0.2">
      <c r="A60" s="197"/>
      <c r="B60" s="197"/>
      <c r="C60" s="197"/>
      <c r="D60" s="197"/>
      <c r="E60" s="197"/>
      <c r="F60" s="38">
        <f t="shared" si="2"/>
        <v>0</v>
      </c>
      <c r="G60" s="38"/>
      <c r="H60" s="38">
        <f t="shared" si="3"/>
        <v>0</v>
      </c>
      <c r="I60" s="38">
        <f t="shared" si="4"/>
        <v>0</v>
      </c>
      <c r="J60" s="12"/>
      <c r="K60" s="197"/>
      <c r="L60" s="38">
        <f t="shared" si="5"/>
        <v>0</v>
      </c>
      <c r="M60" s="38">
        <f t="shared" si="6"/>
        <v>0</v>
      </c>
      <c r="N60" s="198"/>
      <c r="O60" s="197"/>
      <c r="P60" s="197"/>
      <c r="Q60" s="197"/>
    </row>
    <row r="61" spans="1:17" x14ac:dyDescent="0.2">
      <c r="A61" s="197"/>
      <c r="B61" s="197"/>
      <c r="C61" s="197"/>
      <c r="D61" s="197"/>
      <c r="E61" s="197"/>
      <c r="F61" s="38">
        <f t="shared" si="2"/>
        <v>0</v>
      </c>
      <c r="G61" s="38"/>
      <c r="H61" s="38">
        <f t="shared" si="3"/>
        <v>0</v>
      </c>
      <c r="I61" s="38">
        <f t="shared" si="4"/>
        <v>0</v>
      </c>
      <c r="J61" s="12"/>
      <c r="K61" s="197"/>
      <c r="L61" s="38">
        <f t="shared" si="5"/>
        <v>0</v>
      </c>
      <c r="M61" s="38">
        <f t="shared" si="6"/>
        <v>0</v>
      </c>
      <c r="N61" s="198"/>
      <c r="O61" s="197"/>
      <c r="P61" s="197"/>
      <c r="Q61" s="197"/>
    </row>
    <row r="62" spans="1:17" x14ac:dyDescent="0.2">
      <c r="A62" s="197"/>
      <c r="B62" s="197"/>
      <c r="C62" s="197"/>
      <c r="D62" s="197"/>
      <c r="E62" s="197"/>
      <c r="F62" s="38">
        <f t="shared" si="2"/>
        <v>0</v>
      </c>
      <c r="G62" s="38"/>
      <c r="H62" s="38">
        <f t="shared" si="3"/>
        <v>0</v>
      </c>
      <c r="I62" s="38">
        <f t="shared" si="4"/>
        <v>0</v>
      </c>
      <c r="J62" s="12"/>
      <c r="K62" s="197"/>
      <c r="L62" s="38">
        <f t="shared" si="5"/>
        <v>0</v>
      </c>
      <c r="M62" s="38">
        <f t="shared" si="6"/>
        <v>0</v>
      </c>
      <c r="N62" s="198"/>
      <c r="O62" s="197"/>
      <c r="P62" s="197"/>
      <c r="Q62" s="197"/>
    </row>
    <row r="63" spans="1:17" x14ac:dyDescent="0.2">
      <c r="A63" s="197"/>
      <c r="B63" s="197"/>
      <c r="C63" s="197"/>
      <c r="D63" s="197"/>
      <c r="E63" s="197"/>
      <c r="F63" s="38">
        <f t="shared" si="2"/>
        <v>0</v>
      </c>
      <c r="G63" s="38"/>
      <c r="H63" s="38">
        <f t="shared" si="3"/>
        <v>0</v>
      </c>
      <c r="I63" s="38">
        <f t="shared" si="4"/>
        <v>0</v>
      </c>
      <c r="J63" s="12"/>
      <c r="K63" s="197"/>
      <c r="L63" s="38">
        <f t="shared" si="5"/>
        <v>0</v>
      </c>
      <c r="M63" s="38">
        <f t="shared" si="6"/>
        <v>0</v>
      </c>
      <c r="N63" s="198"/>
      <c r="O63" s="197"/>
      <c r="P63" s="197"/>
      <c r="Q63" s="197"/>
    </row>
    <row r="64" spans="1:17" x14ac:dyDescent="0.2">
      <c r="A64" s="197"/>
      <c r="B64" s="197"/>
      <c r="C64" s="197"/>
      <c r="D64" s="197"/>
      <c r="E64" s="197"/>
      <c r="F64" s="38">
        <f t="shared" si="2"/>
        <v>0</v>
      </c>
      <c r="G64" s="38"/>
      <c r="H64" s="38">
        <f t="shared" si="3"/>
        <v>0</v>
      </c>
      <c r="I64" s="38">
        <f t="shared" si="4"/>
        <v>0</v>
      </c>
      <c r="J64" s="12"/>
      <c r="K64" s="197"/>
      <c r="L64" s="38">
        <f t="shared" si="5"/>
        <v>0</v>
      </c>
      <c r="M64" s="38">
        <f t="shared" si="6"/>
        <v>0</v>
      </c>
      <c r="N64" s="198"/>
      <c r="O64" s="197"/>
      <c r="P64" s="197"/>
      <c r="Q64" s="197"/>
    </row>
    <row r="65" spans="1:17" x14ac:dyDescent="0.2">
      <c r="A65" s="197"/>
      <c r="B65" s="197"/>
      <c r="C65" s="197"/>
      <c r="D65" s="197"/>
      <c r="E65" s="197"/>
      <c r="F65" s="38">
        <f t="shared" si="2"/>
        <v>0</v>
      </c>
      <c r="G65" s="38"/>
      <c r="H65" s="38">
        <f t="shared" si="3"/>
        <v>0</v>
      </c>
      <c r="I65" s="38">
        <f t="shared" si="4"/>
        <v>0</v>
      </c>
      <c r="J65" s="12"/>
      <c r="K65" s="197"/>
      <c r="L65" s="38">
        <f t="shared" si="5"/>
        <v>0</v>
      </c>
      <c r="M65" s="38">
        <f t="shared" si="6"/>
        <v>0</v>
      </c>
      <c r="N65" s="198"/>
      <c r="O65" s="197"/>
      <c r="P65" s="197"/>
      <c r="Q65" s="197"/>
    </row>
    <row r="66" spans="1:17" x14ac:dyDescent="0.2">
      <c r="A66" s="197"/>
      <c r="B66" s="197"/>
      <c r="C66" s="197"/>
      <c r="D66" s="197"/>
      <c r="E66" s="197"/>
      <c r="F66" s="38">
        <f t="shared" si="2"/>
        <v>0</v>
      </c>
      <c r="G66" s="38"/>
      <c r="H66" s="38">
        <f t="shared" si="3"/>
        <v>0</v>
      </c>
      <c r="I66" s="38">
        <f t="shared" si="4"/>
        <v>0</v>
      </c>
      <c r="J66" s="12"/>
      <c r="K66" s="197"/>
      <c r="L66" s="38">
        <f t="shared" si="5"/>
        <v>0</v>
      </c>
      <c r="M66" s="38">
        <f t="shared" si="6"/>
        <v>0</v>
      </c>
      <c r="N66" s="198"/>
      <c r="O66" s="197"/>
      <c r="P66" s="197"/>
      <c r="Q66" s="197"/>
    </row>
    <row r="67" spans="1:17" x14ac:dyDescent="0.2">
      <c r="A67" s="197"/>
      <c r="B67" s="197"/>
      <c r="C67" s="197"/>
      <c r="D67" s="197"/>
      <c r="E67" s="197"/>
      <c r="F67" s="38">
        <f t="shared" si="2"/>
        <v>0</v>
      </c>
      <c r="G67" s="38"/>
      <c r="H67" s="38">
        <f t="shared" si="3"/>
        <v>0</v>
      </c>
      <c r="I67" s="38">
        <f t="shared" si="4"/>
        <v>0</v>
      </c>
      <c r="J67" s="12"/>
      <c r="K67" s="197"/>
      <c r="L67" s="38">
        <f t="shared" ref="L67:L78" si="7">G67*2%</f>
        <v>0</v>
      </c>
      <c r="M67" s="38">
        <f t="shared" ref="M67:M78" si="8">F67-L67</f>
        <v>0</v>
      </c>
      <c r="N67" s="198"/>
      <c r="O67" s="197"/>
      <c r="P67" s="197"/>
      <c r="Q67" s="197"/>
    </row>
    <row r="68" spans="1:17" x14ac:dyDescent="0.2">
      <c r="A68" s="197"/>
      <c r="B68" s="197"/>
      <c r="C68" s="197"/>
      <c r="D68" s="197"/>
      <c r="E68" s="197"/>
      <c r="F68" s="38">
        <f t="shared" ref="F68:F78" si="9">SUM(G68:I68)</f>
        <v>0</v>
      </c>
      <c r="G68" s="38"/>
      <c r="H68" s="38">
        <f t="shared" ref="H68:H78" si="10">G68*9%</f>
        <v>0</v>
      </c>
      <c r="I68" s="38">
        <f t="shared" ref="I68:I78" si="11">G68*9%</f>
        <v>0</v>
      </c>
      <c r="J68" s="12"/>
      <c r="K68" s="197"/>
      <c r="L68" s="38">
        <f t="shared" si="7"/>
        <v>0</v>
      </c>
      <c r="M68" s="38">
        <f t="shared" si="8"/>
        <v>0</v>
      </c>
      <c r="N68" s="198"/>
      <c r="O68" s="197"/>
      <c r="P68" s="197"/>
      <c r="Q68" s="197"/>
    </row>
    <row r="69" spans="1:17" x14ac:dyDescent="0.2">
      <c r="A69" s="197"/>
      <c r="B69" s="197"/>
      <c r="C69" s="197"/>
      <c r="D69" s="197"/>
      <c r="E69" s="197"/>
      <c r="F69" s="38">
        <f t="shared" si="9"/>
        <v>0</v>
      </c>
      <c r="G69" s="38"/>
      <c r="H69" s="38">
        <f t="shared" si="10"/>
        <v>0</v>
      </c>
      <c r="I69" s="38">
        <f t="shared" si="11"/>
        <v>0</v>
      </c>
      <c r="J69" s="12"/>
      <c r="K69" s="197"/>
      <c r="L69" s="38">
        <f t="shared" si="7"/>
        <v>0</v>
      </c>
      <c r="M69" s="38">
        <f t="shared" si="8"/>
        <v>0</v>
      </c>
      <c r="N69" s="198"/>
      <c r="O69" s="197"/>
      <c r="P69" s="197"/>
      <c r="Q69" s="197"/>
    </row>
    <row r="70" spans="1:17" x14ac:dyDescent="0.2">
      <c r="A70" s="197"/>
      <c r="B70" s="197"/>
      <c r="C70" s="197"/>
      <c r="D70" s="197"/>
      <c r="E70" s="197"/>
      <c r="F70" s="38">
        <f t="shared" si="9"/>
        <v>0</v>
      </c>
      <c r="G70" s="38"/>
      <c r="H70" s="38">
        <f t="shared" si="10"/>
        <v>0</v>
      </c>
      <c r="I70" s="38">
        <f t="shared" si="11"/>
        <v>0</v>
      </c>
      <c r="J70" s="12"/>
      <c r="K70" s="197"/>
      <c r="L70" s="38">
        <f t="shared" si="7"/>
        <v>0</v>
      </c>
      <c r="M70" s="38">
        <f t="shared" si="8"/>
        <v>0</v>
      </c>
      <c r="N70" s="198"/>
      <c r="O70" s="197"/>
      <c r="P70" s="197"/>
      <c r="Q70" s="197"/>
    </row>
    <row r="71" spans="1:17" x14ac:dyDescent="0.2">
      <c r="A71" s="197"/>
      <c r="B71" s="197"/>
      <c r="C71" s="197"/>
      <c r="D71" s="197"/>
      <c r="E71" s="197"/>
      <c r="F71" s="38">
        <f t="shared" si="9"/>
        <v>0</v>
      </c>
      <c r="G71" s="38"/>
      <c r="H71" s="38">
        <f t="shared" si="10"/>
        <v>0</v>
      </c>
      <c r="I71" s="38">
        <f t="shared" si="11"/>
        <v>0</v>
      </c>
      <c r="J71" s="12"/>
      <c r="K71" s="197"/>
      <c r="L71" s="38">
        <f t="shared" si="7"/>
        <v>0</v>
      </c>
      <c r="M71" s="38">
        <f t="shared" si="8"/>
        <v>0</v>
      </c>
      <c r="N71" s="198"/>
      <c r="O71" s="197"/>
      <c r="P71" s="197"/>
      <c r="Q71" s="197"/>
    </row>
    <row r="72" spans="1:17" x14ac:dyDescent="0.2">
      <c r="A72" s="197"/>
      <c r="B72" s="197"/>
      <c r="C72" s="197"/>
      <c r="D72" s="197"/>
      <c r="E72" s="197"/>
      <c r="F72" s="38">
        <f t="shared" si="9"/>
        <v>0</v>
      </c>
      <c r="G72" s="38"/>
      <c r="H72" s="38">
        <f t="shared" si="10"/>
        <v>0</v>
      </c>
      <c r="I72" s="38">
        <f t="shared" si="11"/>
        <v>0</v>
      </c>
      <c r="J72" s="12"/>
      <c r="K72" s="197"/>
      <c r="L72" s="38">
        <f t="shared" si="7"/>
        <v>0</v>
      </c>
      <c r="M72" s="38">
        <f t="shared" si="8"/>
        <v>0</v>
      </c>
      <c r="N72" s="198"/>
      <c r="O72" s="197"/>
      <c r="P72" s="197"/>
      <c r="Q72" s="197"/>
    </row>
    <row r="73" spans="1:17" x14ac:dyDescent="0.2">
      <c r="A73" s="197"/>
      <c r="B73" s="197"/>
      <c r="C73" s="197"/>
      <c r="D73" s="197"/>
      <c r="E73" s="197"/>
      <c r="F73" s="38">
        <f t="shared" si="9"/>
        <v>0</v>
      </c>
      <c r="G73" s="38"/>
      <c r="H73" s="38">
        <f t="shared" si="10"/>
        <v>0</v>
      </c>
      <c r="I73" s="38">
        <f t="shared" si="11"/>
        <v>0</v>
      </c>
      <c r="J73" s="12"/>
      <c r="K73" s="197"/>
      <c r="L73" s="38">
        <f t="shared" si="7"/>
        <v>0</v>
      </c>
      <c r="M73" s="38">
        <f t="shared" si="8"/>
        <v>0</v>
      </c>
      <c r="N73" s="198"/>
      <c r="O73" s="197"/>
      <c r="P73" s="197"/>
      <c r="Q73" s="197"/>
    </row>
    <row r="74" spans="1:17" x14ac:dyDescent="0.2">
      <c r="A74" s="197"/>
      <c r="B74" s="197"/>
      <c r="C74" s="197"/>
      <c r="D74" s="197"/>
      <c r="E74" s="197"/>
      <c r="F74" s="38">
        <f t="shared" si="9"/>
        <v>0</v>
      </c>
      <c r="G74" s="38"/>
      <c r="H74" s="38">
        <f t="shared" si="10"/>
        <v>0</v>
      </c>
      <c r="I74" s="38">
        <f t="shared" si="11"/>
        <v>0</v>
      </c>
      <c r="J74" s="12"/>
      <c r="K74" s="197"/>
      <c r="L74" s="38">
        <f t="shared" si="7"/>
        <v>0</v>
      </c>
      <c r="M74" s="38">
        <f t="shared" si="8"/>
        <v>0</v>
      </c>
      <c r="N74" s="198"/>
      <c r="O74" s="197"/>
      <c r="P74" s="197"/>
      <c r="Q74" s="197"/>
    </row>
    <row r="75" spans="1:17" x14ac:dyDescent="0.2">
      <c r="A75" s="197"/>
      <c r="B75" s="197"/>
      <c r="C75" s="197"/>
      <c r="D75" s="197"/>
      <c r="E75" s="197"/>
      <c r="F75" s="38">
        <f t="shared" si="9"/>
        <v>0</v>
      </c>
      <c r="G75" s="38"/>
      <c r="H75" s="38">
        <f t="shared" si="10"/>
        <v>0</v>
      </c>
      <c r="I75" s="38">
        <f t="shared" si="11"/>
        <v>0</v>
      </c>
      <c r="J75" s="12"/>
      <c r="K75" s="197"/>
      <c r="L75" s="38">
        <f t="shared" si="7"/>
        <v>0</v>
      </c>
      <c r="M75" s="38">
        <f t="shared" si="8"/>
        <v>0</v>
      </c>
      <c r="N75" s="198"/>
      <c r="O75" s="197"/>
      <c r="P75" s="197"/>
      <c r="Q75" s="197"/>
    </row>
    <row r="76" spans="1:17" x14ac:dyDescent="0.2">
      <c r="A76" s="197"/>
      <c r="B76" s="197"/>
      <c r="C76" s="197"/>
      <c r="D76" s="197"/>
      <c r="E76" s="197"/>
      <c r="F76" s="38">
        <f t="shared" si="9"/>
        <v>0</v>
      </c>
      <c r="G76" s="38"/>
      <c r="H76" s="38">
        <f t="shared" si="10"/>
        <v>0</v>
      </c>
      <c r="I76" s="38">
        <f t="shared" si="11"/>
        <v>0</v>
      </c>
      <c r="J76" s="12"/>
      <c r="K76" s="197"/>
      <c r="L76" s="38">
        <f t="shared" si="7"/>
        <v>0</v>
      </c>
      <c r="M76" s="38">
        <f t="shared" si="8"/>
        <v>0</v>
      </c>
      <c r="N76" s="198"/>
      <c r="O76" s="197"/>
      <c r="P76" s="197"/>
      <c r="Q76" s="197"/>
    </row>
    <row r="77" spans="1:17" x14ac:dyDescent="0.2">
      <c r="A77" s="197"/>
      <c r="B77" s="197"/>
      <c r="C77" s="197"/>
      <c r="D77" s="197"/>
      <c r="E77" s="197"/>
      <c r="F77" s="38">
        <f t="shared" si="9"/>
        <v>0</v>
      </c>
      <c r="G77" s="38"/>
      <c r="H77" s="38">
        <f t="shared" si="10"/>
        <v>0</v>
      </c>
      <c r="I77" s="38">
        <f t="shared" si="11"/>
        <v>0</v>
      </c>
      <c r="J77" s="12"/>
      <c r="K77" s="197"/>
      <c r="L77" s="38">
        <f t="shared" si="7"/>
        <v>0</v>
      </c>
      <c r="M77" s="38">
        <f t="shared" si="8"/>
        <v>0</v>
      </c>
      <c r="N77" s="198"/>
      <c r="O77" s="197"/>
      <c r="P77" s="197"/>
      <c r="Q77" s="197"/>
    </row>
    <row r="78" spans="1:17" x14ac:dyDescent="0.2">
      <c r="A78" s="197"/>
      <c r="B78" s="197"/>
      <c r="C78" s="197"/>
      <c r="D78" s="197"/>
      <c r="E78" s="197"/>
      <c r="F78" s="38">
        <f t="shared" si="9"/>
        <v>0</v>
      </c>
      <c r="G78" s="38"/>
      <c r="H78" s="38">
        <f t="shared" si="10"/>
        <v>0</v>
      </c>
      <c r="I78" s="38">
        <f t="shared" si="11"/>
        <v>0</v>
      </c>
      <c r="J78" s="12"/>
      <c r="K78" s="197"/>
      <c r="L78" s="38">
        <f t="shared" si="7"/>
        <v>0</v>
      </c>
      <c r="M78" s="38">
        <f t="shared" si="8"/>
        <v>0</v>
      </c>
      <c r="N78" s="198"/>
      <c r="O78" s="197"/>
      <c r="P78" s="197"/>
      <c r="Q78" s="197"/>
    </row>
  </sheetData>
  <mergeCells count="2">
    <mergeCell ref="A2:Q2"/>
    <mergeCell ref="I1:K1"/>
  </mergeCells>
  <hyperlinks>
    <hyperlink ref="A1" location="HOME!A1" display="HOME"/>
    <hyperlink ref="B1" location="MONTHWISE!A1" display="Monthwise"/>
    <hyperlink ref="C1" location="'GST-Monthwise'!A1" display="GST - Monthwise"/>
  </hyperlinks>
  <pageMargins left="0.7" right="0.7" top="0.75" bottom="0.75" header="0.3" footer="0.3"/>
  <pageSetup paperSize="9" orientation="portrait" horizontalDpi="1200" verticalDpi="120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89"/>
  <sheetViews>
    <sheetView workbookViewId="0">
      <pane ySplit="2" topLeftCell="A27" activePane="bottomLeft" state="frozen"/>
      <selection pane="bottomLeft" activeCell="G53" sqref="G53"/>
    </sheetView>
  </sheetViews>
  <sheetFormatPr defaultColWidth="9.140625" defaultRowHeight="12.75" x14ac:dyDescent="0.2"/>
  <cols>
    <col min="1" max="1" width="12.85546875" style="44" bestFit="1" customWidth="1"/>
    <col min="2" max="2" width="14.42578125" style="44" bestFit="1" customWidth="1"/>
    <col min="3" max="3" width="23.140625" style="44" bestFit="1" customWidth="1"/>
    <col min="4" max="4" width="5.5703125" style="44" bestFit="1" customWidth="1"/>
    <col min="5" max="5" width="14.42578125" style="44" bestFit="1" customWidth="1"/>
    <col min="6" max="6" width="10.42578125" style="44" bestFit="1" customWidth="1"/>
    <col min="7" max="7" width="9.28515625" style="50" bestFit="1" customWidth="1"/>
    <col min="8" max="8" width="8.7109375" style="50" bestFit="1" customWidth="1"/>
    <col min="9" max="9" width="10.7109375" style="44" bestFit="1" customWidth="1"/>
    <col min="10" max="10" width="7.42578125" style="44" bestFit="1" customWidth="1"/>
    <col min="11" max="11" width="7" style="50" bestFit="1" customWidth="1"/>
    <col min="12" max="12" width="12.140625" style="50" bestFit="1" customWidth="1"/>
    <col min="13" max="13" width="13.5703125" style="44" bestFit="1" customWidth="1"/>
    <col min="14" max="14" width="14.85546875" style="44" bestFit="1" customWidth="1"/>
    <col min="15" max="15" width="6.140625" style="44" bestFit="1" customWidth="1"/>
    <col min="16" max="16" width="8.5703125" style="44" bestFit="1" customWidth="1"/>
    <col min="17" max="16384" width="9.140625" style="44"/>
  </cols>
  <sheetData>
    <row r="1" spans="1:16" ht="13.5" thickBot="1" x14ac:dyDescent="0.25">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ht="23.25" x14ac:dyDescent="0.35">
      <c r="A2" s="45" t="s">
        <v>37</v>
      </c>
      <c r="B2" s="41" t="s">
        <v>38</v>
      </c>
      <c r="C2" s="175" t="s">
        <v>443</v>
      </c>
      <c r="D2" s="46"/>
      <c r="E2" s="46"/>
      <c r="F2" s="47">
        <f>SUM(F3:F132)</f>
        <v>3828984.4974999996</v>
      </c>
      <c r="G2" s="47">
        <f>SUM(G3:G132)</f>
        <v>3302325.25</v>
      </c>
      <c r="H2" s="47">
        <f>SUM(H3:H132)</f>
        <v>526659.24750000006</v>
      </c>
      <c r="I2" s="46"/>
      <c r="J2" s="46"/>
      <c r="K2" s="47">
        <f>SUM(K3:K132)</f>
        <v>66826.50499999999</v>
      </c>
      <c r="L2" s="47">
        <f>SUM(L3:L132)</f>
        <v>3762937.9924999992</v>
      </c>
      <c r="M2" s="47">
        <f>SUM(M3:M132)</f>
        <v>3762939</v>
      </c>
      <c r="N2" s="47"/>
      <c r="O2" s="48"/>
      <c r="P2" s="49"/>
    </row>
    <row r="3" spans="1:16" s="5" customFormat="1" x14ac:dyDescent="0.2">
      <c r="A3" s="152" t="s">
        <v>200</v>
      </c>
      <c r="B3" s="147" t="s">
        <v>199</v>
      </c>
      <c r="C3" s="147" t="s">
        <v>196</v>
      </c>
      <c r="D3" s="147" t="s">
        <v>194</v>
      </c>
      <c r="E3" s="144" t="s">
        <v>160</v>
      </c>
      <c r="F3" s="150">
        <f>SUM(G3:H3)</f>
        <v>71875</v>
      </c>
      <c r="G3" s="150">
        <v>62500</v>
      </c>
      <c r="H3" s="150">
        <f>G3*15%</f>
        <v>9375</v>
      </c>
      <c r="I3" s="152">
        <v>42855</v>
      </c>
      <c r="J3" s="146">
        <f t="shared" ref="J3:J66" si="0">I3+90</f>
        <v>42945</v>
      </c>
      <c r="K3" s="150">
        <f>G3*2%</f>
        <v>1250</v>
      </c>
      <c r="L3" s="150">
        <f>F3-K3</f>
        <v>70625</v>
      </c>
      <c r="M3" s="150">
        <v>70625</v>
      </c>
      <c r="N3" s="150"/>
      <c r="O3" s="142" t="s">
        <v>136</v>
      </c>
      <c r="P3" s="143">
        <v>634378</v>
      </c>
    </row>
    <row r="4" spans="1:16" s="5" customFormat="1" x14ac:dyDescent="0.2">
      <c r="A4" s="152" t="s">
        <v>200</v>
      </c>
      <c r="B4" s="147" t="s">
        <v>201</v>
      </c>
      <c r="C4" s="147" t="s">
        <v>197</v>
      </c>
      <c r="D4" s="147" t="s">
        <v>109</v>
      </c>
      <c r="E4" s="147" t="s">
        <v>161</v>
      </c>
      <c r="F4" s="150">
        <f>SUM(G4:H4)</f>
        <v>186875</v>
      </c>
      <c r="G4" s="150">
        <v>162500</v>
      </c>
      <c r="H4" s="150">
        <f>G4*15%</f>
        <v>24375</v>
      </c>
      <c r="I4" s="152">
        <v>42855</v>
      </c>
      <c r="J4" s="146">
        <f>I4+90</f>
        <v>42945</v>
      </c>
      <c r="K4" s="150">
        <f>G4*2%</f>
        <v>3250</v>
      </c>
      <c r="L4" s="150">
        <f>F4-K4</f>
        <v>183625</v>
      </c>
      <c r="M4" s="150">
        <v>183625</v>
      </c>
      <c r="N4" s="150"/>
      <c r="O4" s="142" t="s">
        <v>136</v>
      </c>
      <c r="P4" s="143">
        <v>634356</v>
      </c>
    </row>
    <row r="5" spans="1:16" s="5" customFormat="1" x14ac:dyDescent="0.2">
      <c r="A5" s="152" t="s">
        <v>200</v>
      </c>
      <c r="B5" s="147" t="s">
        <v>202</v>
      </c>
      <c r="C5" s="147" t="s">
        <v>198</v>
      </c>
      <c r="D5" s="147" t="s">
        <v>195</v>
      </c>
      <c r="E5" s="144" t="s">
        <v>162</v>
      </c>
      <c r="F5" s="150">
        <f t="shared" ref="F5:F67" si="1">SUM(G5:H5)</f>
        <v>3496</v>
      </c>
      <c r="G5" s="150">
        <v>3040</v>
      </c>
      <c r="H5" s="150">
        <f t="shared" ref="H5:H19" si="2">G5*15%</f>
        <v>456</v>
      </c>
      <c r="I5" s="152">
        <v>42855</v>
      </c>
      <c r="J5" s="146">
        <f t="shared" si="0"/>
        <v>42945</v>
      </c>
      <c r="K5" s="150">
        <f t="shared" ref="K5:K67" si="3">G5*2%</f>
        <v>60.800000000000004</v>
      </c>
      <c r="L5" s="150">
        <f t="shared" ref="L5:L67" si="4">F5-K5</f>
        <v>3435.2</v>
      </c>
      <c r="M5" s="150">
        <v>3435</v>
      </c>
      <c r="N5" s="150"/>
      <c r="O5" s="142" t="s">
        <v>136</v>
      </c>
      <c r="P5" s="143">
        <v>634356</v>
      </c>
    </row>
    <row r="6" spans="1:16" s="5" customFormat="1" x14ac:dyDescent="0.2">
      <c r="A6" s="152" t="s">
        <v>200</v>
      </c>
      <c r="B6" s="147" t="s">
        <v>205</v>
      </c>
      <c r="C6" s="147" t="s">
        <v>203</v>
      </c>
      <c r="D6" s="147" t="s">
        <v>109</v>
      </c>
      <c r="E6" s="147" t="s">
        <v>163</v>
      </c>
      <c r="F6" s="150">
        <f t="shared" si="1"/>
        <v>402500</v>
      </c>
      <c r="G6" s="150">
        <v>350000</v>
      </c>
      <c r="H6" s="150">
        <f t="shared" si="2"/>
        <v>52500</v>
      </c>
      <c r="I6" s="152">
        <v>42855</v>
      </c>
      <c r="J6" s="146">
        <f t="shared" si="0"/>
        <v>42945</v>
      </c>
      <c r="K6" s="150">
        <f t="shared" si="3"/>
        <v>7000</v>
      </c>
      <c r="L6" s="150">
        <f t="shared" si="4"/>
        <v>395500</v>
      </c>
      <c r="M6" s="150">
        <v>395500</v>
      </c>
      <c r="N6" s="150"/>
      <c r="O6" s="142" t="s">
        <v>136</v>
      </c>
      <c r="P6" s="143">
        <v>634378</v>
      </c>
    </row>
    <row r="7" spans="1:16" s="5" customFormat="1" x14ac:dyDescent="0.2">
      <c r="A7" s="152" t="s">
        <v>200</v>
      </c>
      <c r="B7" s="147" t="s">
        <v>206</v>
      </c>
      <c r="C7" s="147" t="s">
        <v>204</v>
      </c>
      <c r="D7" s="147" t="s">
        <v>109</v>
      </c>
      <c r="E7" s="144" t="s">
        <v>164</v>
      </c>
      <c r="F7" s="150">
        <f t="shared" si="1"/>
        <v>618987.5</v>
      </c>
      <c r="G7" s="150">
        <v>538250</v>
      </c>
      <c r="H7" s="150">
        <f t="shared" si="2"/>
        <v>80737.5</v>
      </c>
      <c r="I7" s="152">
        <v>42855</v>
      </c>
      <c r="J7" s="146">
        <f t="shared" si="0"/>
        <v>42945</v>
      </c>
      <c r="K7" s="150">
        <f t="shared" si="3"/>
        <v>10765</v>
      </c>
      <c r="L7" s="150">
        <f t="shared" si="4"/>
        <v>608222.5</v>
      </c>
      <c r="M7" s="150">
        <v>608223</v>
      </c>
      <c r="N7" s="150"/>
      <c r="O7" s="142" t="s">
        <v>136</v>
      </c>
      <c r="P7" s="143">
        <v>634356</v>
      </c>
    </row>
    <row r="8" spans="1:16" s="5" customFormat="1" x14ac:dyDescent="0.2">
      <c r="A8" s="152" t="s">
        <v>263</v>
      </c>
      <c r="B8" s="147" t="s">
        <v>265</v>
      </c>
      <c r="C8" s="147" t="s">
        <v>266</v>
      </c>
      <c r="D8" s="147" t="s">
        <v>40</v>
      </c>
      <c r="E8" s="147" t="s">
        <v>165</v>
      </c>
      <c r="F8" s="150">
        <f t="shared" si="1"/>
        <v>86957.25</v>
      </c>
      <c r="G8" s="150">
        <f>604920/1000*125</f>
        <v>75615</v>
      </c>
      <c r="H8" s="150">
        <f t="shared" si="2"/>
        <v>11342.25</v>
      </c>
      <c r="I8" s="152">
        <v>42883</v>
      </c>
      <c r="J8" s="146">
        <f t="shared" si="0"/>
        <v>42973</v>
      </c>
      <c r="K8" s="150">
        <f t="shared" si="3"/>
        <v>1512.3</v>
      </c>
      <c r="L8" s="150">
        <f t="shared" si="4"/>
        <v>85444.95</v>
      </c>
      <c r="M8" s="150">
        <v>85445</v>
      </c>
      <c r="N8" s="150"/>
      <c r="O8" s="142" t="s">
        <v>136</v>
      </c>
      <c r="P8" s="248">
        <v>634393</v>
      </c>
    </row>
    <row r="9" spans="1:16" s="5" customFormat="1" x14ac:dyDescent="0.2">
      <c r="A9" s="152" t="s">
        <v>263</v>
      </c>
      <c r="B9" s="147" t="s">
        <v>267</v>
      </c>
      <c r="C9" s="147" t="s">
        <v>268</v>
      </c>
      <c r="D9" s="147" t="s">
        <v>40</v>
      </c>
      <c r="E9" s="144" t="s">
        <v>166</v>
      </c>
      <c r="F9" s="150">
        <f t="shared" si="1"/>
        <v>116446.9875</v>
      </c>
      <c r="G9" s="150">
        <f>810066/1000*125</f>
        <v>101258.25</v>
      </c>
      <c r="H9" s="150">
        <f t="shared" si="2"/>
        <v>15188.737499999999</v>
      </c>
      <c r="I9" s="152">
        <v>42883</v>
      </c>
      <c r="J9" s="146">
        <f t="shared" si="0"/>
        <v>42973</v>
      </c>
      <c r="K9" s="150">
        <f t="shared" si="3"/>
        <v>2025.165</v>
      </c>
      <c r="L9" s="150">
        <f t="shared" si="4"/>
        <v>114421.82250000001</v>
      </c>
      <c r="M9" s="150">
        <v>114422</v>
      </c>
      <c r="N9" s="150"/>
      <c r="O9" s="142" t="s">
        <v>136</v>
      </c>
      <c r="P9" s="248">
        <v>634393</v>
      </c>
    </row>
    <row r="10" spans="1:16" s="5" customFormat="1" x14ac:dyDescent="0.2">
      <c r="A10" s="152" t="s">
        <v>263</v>
      </c>
      <c r="B10" s="147" t="s">
        <v>285</v>
      </c>
      <c r="C10" s="147" t="s">
        <v>203</v>
      </c>
      <c r="D10" s="147" t="s">
        <v>109</v>
      </c>
      <c r="E10" s="147" t="s">
        <v>167</v>
      </c>
      <c r="F10" s="150">
        <f t="shared" si="1"/>
        <v>386584</v>
      </c>
      <c r="G10" s="150">
        <v>336160</v>
      </c>
      <c r="H10" s="150">
        <f t="shared" si="2"/>
        <v>50424</v>
      </c>
      <c r="I10" s="152">
        <v>42886</v>
      </c>
      <c r="J10" s="146">
        <f t="shared" si="0"/>
        <v>42976</v>
      </c>
      <c r="K10" s="150">
        <f t="shared" si="3"/>
        <v>6723.2</v>
      </c>
      <c r="L10" s="150">
        <f t="shared" si="4"/>
        <v>379860.8</v>
      </c>
      <c r="M10" s="150">
        <v>379861</v>
      </c>
      <c r="N10" s="150"/>
      <c r="O10" s="142" t="s">
        <v>136</v>
      </c>
      <c r="P10" s="143">
        <v>634378</v>
      </c>
    </row>
    <row r="11" spans="1:16" s="5" customFormat="1" x14ac:dyDescent="0.2">
      <c r="A11" s="147" t="s">
        <v>350</v>
      </c>
      <c r="B11" s="147" t="s">
        <v>352</v>
      </c>
      <c r="C11" s="147" t="s">
        <v>351</v>
      </c>
      <c r="D11" s="147" t="s">
        <v>194</v>
      </c>
      <c r="E11" s="144" t="s">
        <v>168</v>
      </c>
      <c r="F11" s="150">
        <f t="shared" si="1"/>
        <v>138000</v>
      </c>
      <c r="G11" s="150">
        <v>120000</v>
      </c>
      <c r="H11" s="150">
        <f t="shared" si="2"/>
        <v>18000</v>
      </c>
      <c r="I11" s="152">
        <v>42896</v>
      </c>
      <c r="J11" s="146">
        <f t="shared" si="0"/>
        <v>42986</v>
      </c>
      <c r="K11" s="150">
        <f t="shared" si="3"/>
        <v>2400</v>
      </c>
      <c r="L11" s="150">
        <f t="shared" si="4"/>
        <v>135600</v>
      </c>
      <c r="M11" s="150">
        <v>135600</v>
      </c>
      <c r="N11" s="150"/>
      <c r="O11" s="142" t="s">
        <v>136</v>
      </c>
      <c r="P11" s="143">
        <v>634378</v>
      </c>
    </row>
    <row r="12" spans="1:16" s="5" customFormat="1" x14ac:dyDescent="0.2">
      <c r="A12" s="249" t="s">
        <v>365</v>
      </c>
      <c r="B12" s="249" t="s">
        <v>363</v>
      </c>
      <c r="C12" s="249" t="s">
        <v>364</v>
      </c>
      <c r="D12" s="249" t="s">
        <v>109</v>
      </c>
      <c r="E12" s="249" t="s">
        <v>169</v>
      </c>
      <c r="F12" s="250">
        <f t="shared" si="1"/>
        <v>31685.95</v>
      </c>
      <c r="G12" s="250">
        <v>27553</v>
      </c>
      <c r="H12" s="250">
        <f t="shared" si="2"/>
        <v>4132.95</v>
      </c>
      <c r="I12" s="251">
        <v>42908</v>
      </c>
      <c r="J12" s="251">
        <f t="shared" si="0"/>
        <v>42998</v>
      </c>
      <c r="K12" s="250">
        <f t="shared" si="3"/>
        <v>551.06000000000006</v>
      </c>
      <c r="L12" s="250">
        <f t="shared" si="4"/>
        <v>31134.89</v>
      </c>
      <c r="M12" s="250">
        <v>31135</v>
      </c>
      <c r="N12" s="250"/>
      <c r="O12" s="142" t="s">
        <v>136</v>
      </c>
      <c r="P12" s="248">
        <v>634393</v>
      </c>
    </row>
    <row r="13" spans="1:16" s="5" customFormat="1" x14ac:dyDescent="0.2">
      <c r="A13" s="249" t="s">
        <v>365</v>
      </c>
      <c r="B13" s="249" t="s">
        <v>366</v>
      </c>
      <c r="C13" s="249" t="s">
        <v>367</v>
      </c>
      <c r="D13" s="249" t="s">
        <v>40</v>
      </c>
      <c r="E13" s="249" t="s">
        <v>170</v>
      </c>
      <c r="F13" s="250">
        <f t="shared" si="1"/>
        <v>204700</v>
      </c>
      <c r="G13" s="250">
        <v>178000</v>
      </c>
      <c r="H13" s="250">
        <f t="shared" si="2"/>
        <v>26700</v>
      </c>
      <c r="I13" s="251">
        <v>42914</v>
      </c>
      <c r="J13" s="251">
        <f t="shared" si="0"/>
        <v>43004</v>
      </c>
      <c r="K13" s="250">
        <f t="shared" si="3"/>
        <v>3560</v>
      </c>
      <c r="L13" s="250">
        <f t="shared" si="4"/>
        <v>201140</v>
      </c>
      <c r="M13" s="250">
        <v>201140</v>
      </c>
      <c r="N13" s="250"/>
      <c r="O13" s="142" t="s">
        <v>136</v>
      </c>
      <c r="P13" s="248">
        <v>634393</v>
      </c>
    </row>
    <row r="14" spans="1:16" s="5" customFormat="1" x14ac:dyDescent="0.2">
      <c r="A14" s="249" t="s">
        <v>365</v>
      </c>
      <c r="B14" s="249" t="s">
        <v>368</v>
      </c>
      <c r="C14" s="249" t="s">
        <v>369</v>
      </c>
      <c r="D14" s="249" t="s">
        <v>109</v>
      </c>
      <c r="E14" s="249" t="s">
        <v>171</v>
      </c>
      <c r="F14" s="250">
        <f t="shared" si="1"/>
        <v>158125</v>
      </c>
      <c r="G14" s="250">
        <v>137500</v>
      </c>
      <c r="H14" s="250">
        <f t="shared" si="2"/>
        <v>20625</v>
      </c>
      <c r="I14" s="251">
        <v>42914</v>
      </c>
      <c r="J14" s="251">
        <f t="shared" si="0"/>
        <v>43004</v>
      </c>
      <c r="K14" s="250">
        <f t="shared" si="3"/>
        <v>2750</v>
      </c>
      <c r="L14" s="250">
        <f t="shared" si="4"/>
        <v>155375</v>
      </c>
      <c r="M14" s="250">
        <v>155375</v>
      </c>
      <c r="N14" s="250"/>
      <c r="O14" s="142" t="s">
        <v>136</v>
      </c>
      <c r="P14" s="248">
        <v>634393</v>
      </c>
    </row>
    <row r="15" spans="1:16" s="5" customFormat="1" x14ac:dyDescent="0.2">
      <c r="A15" s="249" t="s">
        <v>365</v>
      </c>
      <c r="B15" s="249" t="s">
        <v>370</v>
      </c>
      <c r="C15" s="249" t="s">
        <v>371</v>
      </c>
      <c r="D15" s="249" t="s">
        <v>194</v>
      </c>
      <c r="E15" s="249" t="s">
        <v>172</v>
      </c>
      <c r="F15" s="250">
        <f t="shared" si="1"/>
        <v>113484.3</v>
      </c>
      <c r="G15" s="250">
        <v>98682</v>
      </c>
      <c r="H15" s="250">
        <f t="shared" si="2"/>
        <v>14802.3</v>
      </c>
      <c r="I15" s="251">
        <v>42914</v>
      </c>
      <c r="J15" s="251">
        <f t="shared" si="0"/>
        <v>43004</v>
      </c>
      <c r="K15" s="250">
        <f t="shared" si="3"/>
        <v>1973.64</v>
      </c>
      <c r="L15" s="250">
        <f t="shared" si="4"/>
        <v>111510.66</v>
      </c>
      <c r="M15" s="250">
        <v>111511</v>
      </c>
      <c r="N15" s="250"/>
      <c r="O15" s="142" t="s">
        <v>136</v>
      </c>
      <c r="P15" s="248">
        <v>634393</v>
      </c>
    </row>
    <row r="16" spans="1:16" s="5" customFormat="1" x14ac:dyDescent="0.2">
      <c r="A16" s="249" t="s">
        <v>385</v>
      </c>
      <c r="B16" s="249" t="s">
        <v>400</v>
      </c>
      <c r="C16" s="249" t="s">
        <v>397</v>
      </c>
      <c r="D16" s="249" t="s">
        <v>40</v>
      </c>
      <c r="E16" s="249" t="s">
        <v>173</v>
      </c>
      <c r="F16" s="250">
        <f t="shared" si="1"/>
        <v>61940.15</v>
      </c>
      <c r="G16" s="250">
        <v>53861</v>
      </c>
      <c r="H16" s="250">
        <f t="shared" si="2"/>
        <v>8079.15</v>
      </c>
      <c r="I16" s="251">
        <v>42916</v>
      </c>
      <c r="J16" s="251">
        <f t="shared" si="0"/>
        <v>43006</v>
      </c>
      <c r="K16" s="250">
        <f t="shared" si="3"/>
        <v>1077.22</v>
      </c>
      <c r="L16" s="250">
        <f t="shared" si="4"/>
        <v>60862.93</v>
      </c>
      <c r="M16" s="250">
        <v>60863</v>
      </c>
      <c r="N16" s="250"/>
      <c r="O16" s="142" t="s">
        <v>136</v>
      </c>
      <c r="P16" s="248">
        <v>634438</v>
      </c>
    </row>
    <row r="17" spans="1:16" s="5" customFormat="1" x14ac:dyDescent="0.2">
      <c r="A17" s="249" t="s">
        <v>385</v>
      </c>
      <c r="B17" s="249" t="s">
        <v>401</v>
      </c>
      <c r="C17" s="249" t="s">
        <v>268</v>
      </c>
      <c r="D17" s="249" t="s">
        <v>40</v>
      </c>
      <c r="E17" s="249" t="s">
        <v>174</v>
      </c>
      <c r="F17" s="250">
        <f t="shared" si="1"/>
        <v>8369.7000000000007</v>
      </c>
      <c r="G17" s="250">
        <v>7278</v>
      </c>
      <c r="H17" s="250">
        <f t="shared" si="2"/>
        <v>1091.7</v>
      </c>
      <c r="I17" s="251">
        <v>42916</v>
      </c>
      <c r="J17" s="251">
        <f t="shared" si="0"/>
        <v>43006</v>
      </c>
      <c r="K17" s="250">
        <f t="shared" si="3"/>
        <v>145.56</v>
      </c>
      <c r="L17" s="250">
        <f t="shared" si="4"/>
        <v>8224.1400000000012</v>
      </c>
      <c r="M17" s="250">
        <v>8224</v>
      </c>
      <c r="N17" s="250"/>
      <c r="O17" s="142" t="s">
        <v>136</v>
      </c>
      <c r="P17" s="248">
        <v>597413</v>
      </c>
    </row>
    <row r="18" spans="1:16" s="5" customFormat="1" x14ac:dyDescent="0.2">
      <c r="A18" s="249" t="s">
        <v>385</v>
      </c>
      <c r="B18" s="249" t="s">
        <v>402</v>
      </c>
      <c r="C18" s="249" t="s">
        <v>398</v>
      </c>
      <c r="D18" s="249" t="s">
        <v>40</v>
      </c>
      <c r="E18" s="249" t="s">
        <v>175</v>
      </c>
      <c r="F18" s="250">
        <f t="shared" si="1"/>
        <v>1730.75</v>
      </c>
      <c r="G18" s="250">
        <v>1505</v>
      </c>
      <c r="H18" s="250">
        <f t="shared" si="2"/>
        <v>225.75</v>
      </c>
      <c r="I18" s="251">
        <v>42916</v>
      </c>
      <c r="J18" s="251">
        <f t="shared" si="0"/>
        <v>43006</v>
      </c>
      <c r="K18" s="250">
        <f t="shared" si="3"/>
        <v>30.1</v>
      </c>
      <c r="L18" s="250">
        <f t="shared" si="4"/>
        <v>1700.65</v>
      </c>
      <c r="M18" s="250">
        <v>1701</v>
      </c>
      <c r="N18" s="250"/>
      <c r="O18" s="142" t="s">
        <v>136</v>
      </c>
      <c r="P18" s="248">
        <v>597413</v>
      </c>
    </row>
    <row r="19" spans="1:16" s="5" customFormat="1" x14ac:dyDescent="0.2">
      <c r="A19" s="249" t="s">
        <v>385</v>
      </c>
      <c r="B19" s="249" t="s">
        <v>403</v>
      </c>
      <c r="C19" s="289" t="s">
        <v>399</v>
      </c>
      <c r="D19" s="249" t="s">
        <v>40</v>
      </c>
      <c r="E19" s="249" t="s">
        <v>176</v>
      </c>
      <c r="F19" s="250">
        <f t="shared" si="1"/>
        <v>5682.15</v>
      </c>
      <c r="G19" s="250">
        <v>4941</v>
      </c>
      <c r="H19" s="250">
        <f t="shared" si="2"/>
        <v>741.15</v>
      </c>
      <c r="I19" s="251">
        <v>42916</v>
      </c>
      <c r="J19" s="251">
        <f t="shared" si="0"/>
        <v>43006</v>
      </c>
      <c r="K19" s="250">
        <f t="shared" si="3"/>
        <v>98.820000000000007</v>
      </c>
      <c r="L19" s="250">
        <f t="shared" si="4"/>
        <v>5583.33</v>
      </c>
      <c r="M19" s="250">
        <v>5583</v>
      </c>
      <c r="N19" s="250"/>
      <c r="O19" s="142" t="s">
        <v>136</v>
      </c>
      <c r="P19" s="248">
        <v>597413</v>
      </c>
    </row>
    <row r="20" spans="1:16" s="5" customFormat="1" x14ac:dyDescent="0.2">
      <c r="A20" s="173"/>
      <c r="B20" s="173"/>
      <c r="C20" s="173"/>
      <c r="D20" s="173"/>
      <c r="E20" s="64"/>
      <c r="F20" s="64"/>
      <c r="G20" s="64"/>
      <c r="H20" s="64"/>
      <c r="I20" s="64"/>
      <c r="J20" s="64"/>
      <c r="K20" s="64"/>
      <c r="L20" s="64"/>
      <c r="M20" s="174"/>
      <c r="N20" s="174"/>
      <c r="O20" s="10"/>
      <c r="P20" s="17"/>
    </row>
    <row r="21" spans="1:16" s="5" customFormat="1" x14ac:dyDescent="0.2">
      <c r="A21" s="176" t="s">
        <v>22</v>
      </c>
      <c r="B21" s="176" t="s">
        <v>23</v>
      </c>
      <c r="C21" s="176" t="s">
        <v>24</v>
      </c>
      <c r="D21" s="176" t="s">
        <v>25</v>
      </c>
      <c r="E21" s="176" t="s">
        <v>26</v>
      </c>
      <c r="F21" s="177" t="s">
        <v>27</v>
      </c>
      <c r="G21" s="177" t="s">
        <v>28</v>
      </c>
      <c r="H21" s="177" t="s">
        <v>434</v>
      </c>
      <c r="I21" s="176" t="s">
        <v>30</v>
      </c>
      <c r="J21" s="176" t="s">
        <v>31</v>
      </c>
      <c r="K21" s="177" t="s">
        <v>32</v>
      </c>
      <c r="L21" s="177" t="s">
        <v>19</v>
      </c>
      <c r="M21" s="177" t="s">
        <v>33</v>
      </c>
      <c r="N21" s="177" t="s">
        <v>34</v>
      </c>
      <c r="O21" s="177" t="s">
        <v>35</v>
      </c>
      <c r="P21" s="178" t="s">
        <v>36</v>
      </c>
    </row>
    <row r="22" spans="1:16" s="5" customFormat="1" x14ac:dyDescent="0.2">
      <c r="A22" s="146" t="s">
        <v>540</v>
      </c>
      <c r="B22" s="144" t="s">
        <v>543</v>
      </c>
      <c r="C22" s="144" t="s">
        <v>541</v>
      </c>
      <c r="D22" s="144"/>
      <c r="E22" s="249" t="s">
        <v>177</v>
      </c>
      <c r="F22" s="250">
        <f t="shared" ref="F22:F39" si="5">SUM(G22:H22)</f>
        <v>6403.86</v>
      </c>
      <c r="G22" s="250">
        <v>5427</v>
      </c>
      <c r="H22" s="250">
        <f>G22*18%</f>
        <v>976.86</v>
      </c>
      <c r="I22" s="251">
        <v>42947</v>
      </c>
      <c r="J22" s="251">
        <f t="shared" ref="J22:J38" si="6">I22+90</f>
        <v>43037</v>
      </c>
      <c r="K22" s="250">
        <f t="shared" ref="K22:K38" si="7">G22*2%</f>
        <v>108.54</v>
      </c>
      <c r="L22" s="250">
        <f t="shared" ref="L22:L38" si="8">F22-K22</f>
        <v>6295.32</v>
      </c>
      <c r="M22" s="145">
        <v>6295</v>
      </c>
      <c r="N22" s="145"/>
      <c r="O22" s="142" t="s">
        <v>136</v>
      </c>
      <c r="P22" s="142">
        <v>634415</v>
      </c>
    </row>
    <row r="23" spans="1:16" s="5" customFormat="1" x14ac:dyDescent="0.2">
      <c r="A23" s="146" t="s">
        <v>540</v>
      </c>
      <c r="B23" s="144" t="s">
        <v>544</v>
      </c>
      <c r="C23" s="144" t="s">
        <v>542</v>
      </c>
      <c r="D23" s="144"/>
      <c r="E23" s="144" t="s">
        <v>178</v>
      </c>
      <c r="F23" s="145">
        <f t="shared" si="5"/>
        <v>5137.72</v>
      </c>
      <c r="G23" s="145">
        <v>4354</v>
      </c>
      <c r="H23" s="250">
        <f t="shared" ref="H23:H86" si="9">G23*18%</f>
        <v>783.72</v>
      </c>
      <c r="I23" s="251">
        <v>42947</v>
      </c>
      <c r="J23" s="146">
        <f t="shared" si="6"/>
        <v>43037</v>
      </c>
      <c r="K23" s="145">
        <f t="shared" si="7"/>
        <v>87.08</v>
      </c>
      <c r="L23" s="145">
        <f t="shared" si="8"/>
        <v>5050.6400000000003</v>
      </c>
      <c r="M23" s="145">
        <v>5051</v>
      </c>
      <c r="N23" s="145"/>
      <c r="O23" s="142" t="s">
        <v>136</v>
      </c>
      <c r="P23" s="142">
        <v>634415</v>
      </c>
    </row>
    <row r="24" spans="1:16" s="5" customFormat="1" x14ac:dyDescent="0.2">
      <c r="A24" s="146" t="s">
        <v>540</v>
      </c>
      <c r="B24" s="144" t="s">
        <v>543</v>
      </c>
      <c r="C24" s="144" t="s">
        <v>541</v>
      </c>
      <c r="D24" s="144"/>
      <c r="E24" s="144" t="s">
        <v>179</v>
      </c>
      <c r="F24" s="145">
        <f t="shared" si="5"/>
        <v>15145.3</v>
      </c>
      <c r="G24" s="145">
        <v>12835</v>
      </c>
      <c r="H24" s="250">
        <f t="shared" si="9"/>
        <v>2310.2999999999997</v>
      </c>
      <c r="I24" s="251">
        <v>42947</v>
      </c>
      <c r="J24" s="146">
        <f t="shared" si="6"/>
        <v>43037</v>
      </c>
      <c r="K24" s="145">
        <f t="shared" si="7"/>
        <v>256.7</v>
      </c>
      <c r="L24" s="145">
        <f t="shared" si="8"/>
        <v>14888.599999999999</v>
      </c>
      <c r="M24" s="145">
        <v>14889</v>
      </c>
      <c r="N24" s="145"/>
      <c r="O24" s="142" t="s">
        <v>136</v>
      </c>
      <c r="P24" s="142">
        <v>634415</v>
      </c>
    </row>
    <row r="25" spans="1:16" s="5" customFormat="1" x14ac:dyDescent="0.2">
      <c r="A25" s="146" t="s">
        <v>540</v>
      </c>
      <c r="B25" s="144" t="s">
        <v>544</v>
      </c>
      <c r="C25" s="144" t="s">
        <v>542</v>
      </c>
      <c r="D25" s="144"/>
      <c r="E25" s="144" t="s">
        <v>180</v>
      </c>
      <c r="F25" s="145">
        <f t="shared" si="5"/>
        <v>11422.4</v>
      </c>
      <c r="G25" s="145">
        <v>9680</v>
      </c>
      <c r="H25" s="250">
        <f t="shared" si="9"/>
        <v>1742.3999999999999</v>
      </c>
      <c r="I25" s="251">
        <v>42947</v>
      </c>
      <c r="J25" s="146">
        <f t="shared" si="6"/>
        <v>43037</v>
      </c>
      <c r="K25" s="145">
        <f t="shared" si="7"/>
        <v>193.6</v>
      </c>
      <c r="L25" s="145">
        <f t="shared" si="8"/>
        <v>11228.8</v>
      </c>
      <c r="M25" s="145">
        <v>11229</v>
      </c>
      <c r="N25" s="145"/>
      <c r="O25" s="142" t="s">
        <v>136</v>
      </c>
      <c r="P25" s="142">
        <v>634415</v>
      </c>
    </row>
    <row r="26" spans="1:16" s="5" customFormat="1" x14ac:dyDescent="0.2">
      <c r="A26" s="146" t="s">
        <v>540</v>
      </c>
      <c r="B26" s="249" t="s">
        <v>401</v>
      </c>
      <c r="C26" s="249" t="s">
        <v>268</v>
      </c>
      <c r="D26" s="144"/>
      <c r="E26" s="144" t="s">
        <v>181</v>
      </c>
      <c r="F26" s="145">
        <f t="shared" si="5"/>
        <v>51508.18</v>
      </c>
      <c r="G26" s="145">
        <v>43651</v>
      </c>
      <c r="H26" s="250">
        <f t="shared" si="9"/>
        <v>7857.1799999999994</v>
      </c>
      <c r="I26" s="251">
        <v>42947</v>
      </c>
      <c r="J26" s="146">
        <f t="shared" si="6"/>
        <v>43037</v>
      </c>
      <c r="K26" s="145">
        <f t="shared" si="7"/>
        <v>873.02</v>
      </c>
      <c r="L26" s="145">
        <f t="shared" si="8"/>
        <v>50635.16</v>
      </c>
      <c r="M26" s="145">
        <v>50635</v>
      </c>
      <c r="N26" s="145"/>
      <c r="O26" s="142" t="s">
        <v>136</v>
      </c>
      <c r="P26" s="248">
        <v>597413</v>
      </c>
    </row>
    <row r="27" spans="1:16" s="5" customFormat="1" x14ac:dyDescent="0.2">
      <c r="A27" s="146" t="s">
        <v>540</v>
      </c>
      <c r="B27" s="249" t="s">
        <v>402</v>
      </c>
      <c r="C27" s="249" t="s">
        <v>398</v>
      </c>
      <c r="D27" s="144"/>
      <c r="E27" s="144" t="s">
        <v>182</v>
      </c>
      <c r="F27" s="145">
        <f t="shared" si="5"/>
        <v>22058.92</v>
      </c>
      <c r="G27" s="145">
        <v>18694</v>
      </c>
      <c r="H27" s="250">
        <f t="shared" si="9"/>
        <v>3364.92</v>
      </c>
      <c r="I27" s="251">
        <v>42947</v>
      </c>
      <c r="J27" s="146">
        <f t="shared" si="6"/>
        <v>43037</v>
      </c>
      <c r="K27" s="145">
        <f t="shared" si="7"/>
        <v>373.88</v>
      </c>
      <c r="L27" s="145">
        <f t="shared" si="8"/>
        <v>21685.039999999997</v>
      </c>
      <c r="M27" s="145">
        <v>21685</v>
      </c>
      <c r="N27" s="145"/>
      <c r="O27" s="142" t="s">
        <v>136</v>
      </c>
      <c r="P27" s="248">
        <v>597413</v>
      </c>
    </row>
    <row r="28" spans="1:16" s="5" customFormat="1" x14ac:dyDescent="0.2">
      <c r="A28" s="146" t="s">
        <v>540</v>
      </c>
      <c r="B28" s="249" t="s">
        <v>403</v>
      </c>
      <c r="C28" s="289" t="s">
        <v>399</v>
      </c>
      <c r="D28" s="144"/>
      <c r="E28" s="144" t="s">
        <v>183</v>
      </c>
      <c r="F28" s="145">
        <f t="shared" si="5"/>
        <v>30154.9</v>
      </c>
      <c r="G28" s="145">
        <v>25555</v>
      </c>
      <c r="H28" s="250">
        <f t="shared" si="9"/>
        <v>4599.8999999999996</v>
      </c>
      <c r="I28" s="251">
        <v>42947</v>
      </c>
      <c r="J28" s="146">
        <f t="shared" si="6"/>
        <v>43037</v>
      </c>
      <c r="K28" s="145">
        <f t="shared" si="7"/>
        <v>511.1</v>
      </c>
      <c r="L28" s="145">
        <f t="shared" si="8"/>
        <v>29643.800000000003</v>
      </c>
      <c r="M28" s="145">
        <v>29644</v>
      </c>
      <c r="N28" s="145"/>
      <c r="O28" s="142" t="s">
        <v>136</v>
      </c>
      <c r="P28" s="248">
        <v>597413</v>
      </c>
    </row>
    <row r="29" spans="1:16" s="5" customFormat="1" x14ac:dyDescent="0.2">
      <c r="A29" s="146" t="s">
        <v>540</v>
      </c>
      <c r="B29" s="144" t="s">
        <v>552</v>
      </c>
      <c r="C29" s="144" t="s">
        <v>553</v>
      </c>
      <c r="D29" s="144"/>
      <c r="E29" s="144" t="s">
        <v>184</v>
      </c>
      <c r="F29" s="145">
        <f t="shared" si="5"/>
        <v>35400</v>
      </c>
      <c r="G29" s="145">
        <v>30000</v>
      </c>
      <c r="H29" s="250">
        <f t="shared" si="9"/>
        <v>5400</v>
      </c>
      <c r="I29" s="251">
        <v>42947</v>
      </c>
      <c r="J29" s="146">
        <f t="shared" si="6"/>
        <v>43037</v>
      </c>
      <c r="K29" s="145">
        <f t="shared" si="7"/>
        <v>600</v>
      </c>
      <c r="L29" s="145">
        <f t="shared" si="8"/>
        <v>34800</v>
      </c>
      <c r="M29" s="145">
        <v>34800</v>
      </c>
      <c r="N29" s="145"/>
      <c r="O29" s="142" t="s">
        <v>136</v>
      </c>
      <c r="P29" s="142">
        <v>634415</v>
      </c>
    </row>
    <row r="30" spans="1:16" s="5" customFormat="1" x14ac:dyDescent="0.2">
      <c r="A30" s="144" t="s">
        <v>616</v>
      </c>
      <c r="B30" s="144" t="s">
        <v>633</v>
      </c>
      <c r="C30" s="144" t="s">
        <v>632</v>
      </c>
      <c r="D30" s="144"/>
      <c r="E30" s="144" t="s">
        <v>185</v>
      </c>
      <c r="F30" s="145">
        <f t="shared" si="5"/>
        <v>106200</v>
      </c>
      <c r="G30" s="145">
        <v>90000</v>
      </c>
      <c r="H30" s="250">
        <f t="shared" si="9"/>
        <v>16200</v>
      </c>
      <c r="I30" s="146">
        <v>42978</v>
      </c>
      <c r="J30" s="146">
        <f t="shared" si="6"/>
        <v>43068</v>
      </c>
      <c r="K30" s="145">
        <f t="shared" si="7"/>
        <v>1800</v>
      </c>
      <c r="L30" s="145">
        <f t="shared" si="8"/>
        <v>104400</v>
      </c>
      <c r="M30" s="145">
        <v>104400</v>
      </c>
      <c r="N30" s="145"/>
      <c r="O30" s="142" t="s">
        <v>136</v>
      </c>
      <c r="P30" s="142">
        <v>634415</v>
      </c>
    </row>
    <row r="31" spans="1:16" s="5" customFormat="1" x14ac:dyDescent="0.2">
      <c r="A31" s="144" t="s">
        <v>616</v>
      </c>
      <c r="B31" s="144" t="s">
        <v>543</v>
      </c>
      <c r="C31" s="144" t="s">
        <v>541</v>
      </c>
      <c r="D31" s="144"/>
      <c r="E31" s="144" t="s">
        <v>186</v>
      </c>
      <c r="F31" s="145">
        <f t="shared" si="5"/>
        <v>17953.7</v>
      </c>
      <c r="G31" s="145">
        <v>15215</v>
      </c>
      <c r="H31" s="250">
        <f t="shared" si="9"/>
        <v>2738.7</v>
      </c>
      <c r="I31" s="146">
        <v>42978</v>
      </c>
      <c r="J31" s="146">
        <f t="shared" si="6"/>
        <v>43068</v>
      </c>
      <c r="K31" s="145">
        <f t="shared" si="7"/>
        <v>304.3</v>
      </c>
      <c r="L31" s="145">
        <f t="shared" si="8"/>
        <v>17649.400000000001</v>
      </c>
      <c r="M31" s="145">
        <v>17649</v>
      </c>
      <c r="N31" s="145"/>
      <c r="O31" s="142" t="s">
        <v>136</v>
      </c>
      <c r="P31" s="142">
        <v>634415</v>
      </c>
    </row>
    <row r="32" spans="1:16" s="5" customFormat="1" x14ac:dyDescent="0.2">
      <c r="A32" s="144" t="s">
        <v>616</v>
      </c>
      <c r="B32" s="144" t="s">
        <v>544</v>
      </c>
      <c r="C32" s="144" t="s">
        <v>542</v>
      </c>
      <c r="D32" s="144"/>
      <c r="E32" s="144" t="s">
        <v>187</v>
      </c>
      <c r="F32" s="145">
        <f t="shared" si="5"/>
        <v>13962.94</v>
      </c>
      <c r="G32" s="145">
        <v>11833</v>
      </c>
      <c r="H32" s="250">
        <f t="shared" si="9"/>
        <v>2129.94</v>
      </c>
      <c r="I32" s="146">
        <v>42978</v>
      </c>
      <c r="J32" s="146">
        <f t="shared" si="6"/>
        <v>43068</v>
      </c>
      <c r="K32" s="145">
        <f t="shared" si="7"/>
        <v>236.66</v>
      </c>
      <c r="L32" s="145">
        <f t="shared" si="8"/>
        <v>13726.28</v>
      </c>
      <c r="M32" s="145">
        <v>13726</v>
      </c>
      <c r="N32" s="145"/>
      <c r="O32" s="142" t="s">
        <v>136</v>
      </c>
      <c r="P32" s="142">
        <v>634415</v>
      </c>
    </row>
    <row r="33" spans="1:18" s="5" customFormat="1" x14ac:dyDescent="0.2">
      <c r="A33" s="144" t="s">
        <v>696</v>
      </c>
      <c r="B33" s="144" t="s">
        <v>699</v>
      </c>
      <c r="C33" s="144" t="s">
        <v>698</v>
      </c>
      <c r="D33" s="144" t="s">
        <v>194</v>
      </c>
      <c r="E33" s="144" t="s">
        <v>188</v>
      </c>
      <c r="F33" s="145">
        <f t="shared" si="5"/>
        <v>4425</v>
      </c>
      <c r="G33" s="145">
        <v>3750</v>
      </c>
      <c r="H33" s="250">
        <f t="shared" si="9"/>
        <v>675</v>
      </c>
      <c r="I33" s="146">
        <v>42990</v>
      </c>
      <c r="J33" s="146">
        <f t="shared" si="6"/>
        <v>43080</v>
      </c>
      <c r="K33" s="145">
        <f t="shared" si="7"/>
        <v>75</v>
      </c>
      <c r="L33" s="145">
        <f t="shared" si="8"/>
        <v>4350</v>
      </c>
      <c r="M33" s="145">
        <v>4350</v>
      </c>
      <c r="N33" s="145"/>
      <c r="O33" s="142" t="s">
        <v>136</v>
      </c>
      <c r="P33" s="248">
        <v>634438</v>
      </c>
    </row>
    <row r="34" spans="1:18" s="5" customFormat="1" x14ac:dyDescent="0.2">
      <c r="A34" s="144" t="s">
        <v>696</v>
      </c>
      <c r="B34" s="144" t="s">
        <v>700</v>
      </c>
      <c r="C34" s="144" t="s">
        <v>701</v>
      </c>
      <c r="D34" s="144" t="s">
        <v>40</v>
      </c>
      <c r="E34" s="144" t="s">
        <v>189</v>
      </c>
      <c r="F34" s="145">
        <f t="shared" si="5"/>
        <v>327142.02</v>
      </c>
      <c r="G34" s="145">
        <v>277239</v>
      </c>
      <c r="H34" s="250">
        <f t="shared" si="9"/>
        <v>49903.02</v>
      </c>
      <c r="I34" s="146">
        <v>43000</v>
      </c>
      <c r="J34" s="146">
        <f t="shared" si="6"/>
        <v>43090</v>
      </c>
      <c r="K34" s="145">
        <f t="shared" si="7"/>
        <v>5544.78</v>
      </c>
      <c r="L34" s="145">
        <f t="shared" si="8"/>
        <v>321597.24</v>
      </c>
      <c r="M34" s="145">
        <v>321597</v>
      </c>
      <c r="N34" s="145"/>
      <c r="O34" s="142" t="s">
        <v>136</v>
      </c>
      <c r="P34" s="248">
        <v>634438</v>
      </c>
      <c r="R34" s="26"/>
    </row>
    <row r="35" spans="1:18" s="5" customFormat="1" x14ac:dyDescent="0.2">
      <c r="A35" s="144" t="s">
        <v>737</v>
      </c>
      <c r="B35" s="144" t="s">
        <v>543</v>
      </c>
      <c r="C35" s="144" t="s">
        <v>541</v>
      </c>
      <c r="D35" s="144"/>
      <c r="E35" s="144" t="s">
        <v>190</v>
      </c>
      <c r="F35" s="145">
        <f t="shared" si="5"/>
        <v>9629.98</v>
      </c>
      <c r="G35" s="145">
        <v>8161</v>
      </c>
      <c r="H35" s="250">
        <f t="shared" si="9"/>
        <v>1468.98</v>
      </c>
      <c r="I35" s="146">
        <v>43008</v>
      </c>
      <c r="J35" s="146">
        <f t="shared" si="6"/>
        <v>43098</v>
      </c>
      <c r="K35" s="145">
        <f t="shared" si="7"/>
        <v>163.22</v>
      </c>
      <c r="L35" s="145">
        <f t="shared" si="8"/>
        <v>9466.76</v>
      </c>
      <c r="M35" s="145">
        <v>9467</v>
      </c>
      <c r="N35" s="145"/>
      <c r="O35" s="142" t="s">
        <v>136</v>
      </c>
      <c r="P35" s="248">
        <v>634438</v>
      </c>
    </row>
    <row r="36" spans="1:18" s="5" customFormat="1" x14ac:dyDescent="0.2">
      <c r="A36" s="144" t="s">
        <v>737</v>
      </c>
      <c r="B36" s="249" t="s">
        <v>544</v>
      </c>
      <c r="C36" s="144" t="s">
        <v>542</v>
      </c>
      <c r="D36" s="144"/>
      <c r="E36" s="144" t="s">
        <v>191</v>
      </c>
      <c r="F36" s="145">
        <f t="shared" si="5"/>
        <v>9154.44</v>
      </c>
      <c r="G36" s="145">
        <v>7758</v>
      </c>
      <c r="H36" s="250">
        <f t="shared" si="9"/>
        <v>1396.44</v>
      </c>
      <c r="I36" s="146">
        <v>43008</v>
      </c>
      <c r="J36" s="146">
        <f t="shared" si="6"/>
        <v>43098</v>
      </c>
      <c r="K36" s="145">
        <f t="shared" si="7"/>
        <v>155.16</v>
      </c>
      <c r="L36" s="145">
        <f t="shared" si="8"/>
        <v>8999.2800000000007</v>
      </c>
      <c r="M36" s="145">
        <v>8999</v>
      </c>
      <c r="N36" s="145"/>
      <c r="O36" s="142" t="s">
        <v>136</v>
      </c>
      <c r="P36" s="248">
        <v>634438</v>
      </c>
    </row>
    <row r="37" spans="1:18" s="5" customFormat="1" x14ac:dyDescent="0.2">
      <c r="A37" s="144" t="s">
        <v>737</v>
      </c>
      <c r="B37" s="249" t="s">
        <v>739</v>
      </c>
      <c r="C37" s="249" t="s">
        <v>738</v>
      </c>
      <c r="D37" s="249"/>
      <c r="E37" s="144" t="s">
        <v>192</v>
      </c>
      <c r="F37" s="145">
        <f t="shared" si="5"/>
        <v>16815</v>
      </c>
      <c r="G37" s="145">
        <v>14250</v>
      </c>
      <c r="H37" s="250">
        <f t="shared" si="9"/>
        <v>2565</v>
      </c>
      <c r="I37" s="146">
        <v>43008</v>
      </c>
      <c r="J37" s="146">
        <f t="shared" si="6"/>
        <v>43098</v>
      </c>
      <c r="K37" s="145">
        <f t="shared" si="7"/>
        <v>285</v>
      </c>
      <c r="L37" s="145">
        <f t="shared" si="8"/>
        <v>16530</v>
      </c>
      <c r="M37" s="250">
        <v>16530</v>
      </c>
      <c r="N37" s="250"/>
      <c r="O37" s="147" t="s">
        <v>136</v>
      </c>
      <c r="P37" s="248">
        <v>597451</v>
      </c>
    </row>
    <row r="38" spans="1:18" s="5" customFormat="1" x14ac:dyDescent="0.2">
      <c r="A38" s="144" t="s">
        <v>990</v>
      </c>
      <c r="B38" s="249" t="s">
        <v>988</v>
      </c>
      <c r="C38" s="249" t="s">
        <v>989</v>
      </c>
      <c r="D38" s="249" t="s">
        <v>109</v>
      </c>
      <c r="E38" s="144" t="s">
        <v>193</v>
      </c>
      <c r="F38" s="145">
        <f t="shared" si="5"/>
        <v>126850</v>
      </c>
      <c r="G38" s="145">
        <v>107500</v>
      </c>
      <c r="H38" s="250">
        <f t="shared" si="9"/>
        <v>19350</v>
      </c>
      <c r="I38" s="146">
        <v>43437</v>
      </c>
      <c r="J38" s="146">
        <f t="shared" si="6"/>
        <v>43527</v>
      </c>
      <c r="K38" s="145">
        <f t="shared" si="7"/>
        <v>2150</v>
      </c>
      <c r="L38" s="145">
        <f t="shared" si="8"/>
        <v>124700</v>
      </c>
      <c r="M38" s="145">
        <v>124700</v>
      </c>
      <c r="N38" s="145"/>
      <c r="O38" s="142" t="s">
        <v>136</v>
      </c>
      <c r="P38" s="248">
        <v>597435</v>
      </c>
    </row>
    <row r="39" spans="1:18" s="5" customFormat="1" x14ac:dyDescent="0.2">
      <c r="A39" s="147" t="s">
        <v>993</v>
      </c>
      <c r="B39" s="294" t="s">
        <v>991</v>
      </c>
      <c r="C39" s="294" t="s">
        <v>992</v>
      </c>
      <c r="D39" s="294" t="s">
        <v>40</v>
      </c>
      <c r="E39" s="144" t="s">
        <v>534</v>
      </c>
      <c r="F39" s="150">
        <f t="shared" si="5"/>
        <v>46020</v>
      </c>
      <c r="G39" s="294">
        <v>39000</v>
      </c>
      <c r="H39" s="250">
        <f t="shared" si="9"/>
        <v>7020</v>
      </c>
      <c r="I39" s="152">
        <v>43444</v>
      </c>
      <c r="J39" s="146">
        <f t="shared" si="0"/>
        <v>43534</v>
      </c>
      <c r="K39" s="150">
        <f t="shared" si="3"/>
        <v>780</v>
      </c>
      <c r="L39" s="150">
        <f t="shared" si="4"/>
        <v>45240</v>
      </c>
      <c r="M39" s="150">
        <v>45240</v>
      </c>
      <c r="N39" s="150"/>
      <c r="O39" s="147" t="s">
        <v>136</v>
      </c>
      <c r="P39" s="248">
        <v>597451</v>
      </c>
    </row>
    <row r="40" spans="1:18" s="5" customFormat="1" x14ac:dyDescent="0.2">
      <c r="A40" s="147" t="s">
        <v>996</v>
      </c>
      <c r="B40" s="294" t="s">
        <v>994</v>
      </c>
      <c r="C40" s="147" t="s">
        <v>995</v>
      </c>
      <c r="D40" s="147" t="s">
        <v>109</v>
      </c>
      <c r="E40" s="144" t="s">
        <v>535</v>
      </c>
      <c r="F40" s="150">
        <f t="shared" si="1"/>
        <v>120950</v>
      </c>
      <c r="G40" s="150">
        <v>102500</v>
      </c>
      <c r="H40" s="250">
        <f t="shared" si="9"/>
        <v>18450</v>
      </c>
      <c r="I40" s="152">
        <v>43465</v>
      </c>
      <c r="J40" s="146">
        <f t="shared" si="0"/>
        <v>43555</v>
      </c>
      <c r="K40" s="150">
        <f t="shared" si="3"/>
        <v>2050</v>
      </c>
      <c r="L40" s="150">
        <f t="shared" si="4"/>
        <v>118900</v>
      </c>
      <c r="M40" s="150">
        <v>118900</v>
      </c>
      <c r="N40" s="150"/>
      <c r="O40" s="147" t="s">
        <v>136</v>
      </c>
      <c r="P40" s="248">
        <v>281652</v>
      </c>
    </row>
    <row r="41" spans="1:18" s="5" customFormat="1" x14ac:dyDescent="0.2">
      <c r="A41" s="147" t="s">
        <v>1088</v>
      </c>
      <c r="B41" s="294" t="s">
        <v>1108</v>
      </c>
      <c r="C41" s="147" t="s">
        <v>1107</v>
      </c>
      <c r="D41" s="147" t="s">
        <v>109</v>
      </c>
      <c r="E41" s="144" t="s">
        <v>536</v>
      </c>
      <c r="F41" s="150">
        <f t="shared" si="1"/>
        <v>32927.9</v>
      </c>
      <c r="G41" s="150">
        <v>27905</v>
      </c>
      <c r="H41" s="250">
        <f t="shared" si="9"/>
        <v>5022.8999999999996</v>
      </c>
      <c r="I41" s="152">
        <v>43131</v>
      </c>
      <c r="J41" s="146">
        <f t="shared" si="0"/>
        <v>43221</v>
      </c>
      <c r="K41" s="150">
        <f t="shared" si="3"/>
        <v>558.1</v>
      </c>
      <c r="L41" s="150">
        <f t="shared" si="4"/>
        <v>32369.800000000003</v>
      </c>
      <c r="M41" s="150">
        <v>32370</v>
      </c>
      <c r="N41" s="150"/>
      <c r="O41" s="147" t="s">
        <v>136</v>
      </c>
      <c r="P41" s="248">
        <v>597468</v>
      </c>
    </row>
    <row r="42" spans="1:18" s="5" customFormat="1" x14ac:dyDescent="0.2">
      <c r="A42" s="147" t="s">
        <v>1174</v>
      </c>
      <c r="B42" s="294" t="s">
        <v>1195</v>
      </c>
      <c r="C42" s="147" t="s">
        <v>1193</v>
      </c>
      <c r="D42" s="147" t="s">
        <v>40</v>
      </c>
      <c r="E42" s="144" t="s">
        <v>537</v>
      </c>
      <c r="F42" s="150">
        <f t="shared" si="1"/>
        <v>61360</v>
      </c>
      <c r="G42" s="150">
        <v>52000</v>
      </c>
      <c r="H42" s="250">
        <f t="shared" si="9"/>
        <v>9360</v>
      </c>
      <c r="I42" s="152">
        <v>43160</v>
      </c>
      <c r="J42" s="146">
        <f t="shared" si="0"/>
        <v>43250</v>
      </c>
      <c r="K42" s="150">
        <f t="shared" si="3"/>
        <v>1040</v>
      </c>
      <c r="L42" s="150">
        <f t="shared" si="4"/>
        <v>60320</v>
      </c>
      <c r="M42" s="150">
        <v>60320</v>
      </c>
      <c r="N42" s="150"/>
      <c r="O42" s="147" t="s">
        <v>136</v>
      </c>
      <c r="P42" s="248">
        <v>281603</v>
      </c>
    </row>
    <row r="43" spans="1:18" s="5" customFormat="1" x14ac:dyDescent="0.2">
      <c r="A43" s="147" t="s">
        <v>1174</v>
      </c>
      <c r="B43" s="147" t="s">
        <v>1196</v>
      </c>
      <c r="C43" s="147" t="s">
        <v>1194</v>
      </c>
      <c r="D43" s="147" t="s">
        <v>109</v>
      </c>
      <c r="E43" s="144" t="s">
        <v>538</v>
      </c>
      <c r="F43" s="150">
        <f t="shared" si="1"/>
        <v>114902.5</v>
      </c>
      <c r="G43" s="150">
        <v>97375</v>
      </c>
      <c r="H43" s="250">
        <f t="shared" si="9"/>
        <v>17527.5</v>
      </c>
      <c r="I43" s="152">
        <v>43160</v>
      </c>
      <c r="J43" s="146">
        <f t="shared" si="0"/>
        <v>43250</v>
      </c>
      <c r="K43" s="150">
        <f t="shared" si="3"/>
        <v>1947.5</v>
      </c>
      <c r="L43" s="150">
        <f t="shared" si="4"/>
        <v>112955</v>
      </c>
      <c r="M43" s="150">
        <v>112955</v>
      </c>
      <c r="N43" s="150"/>
      <c r="O43" s="147" t="s">
        <v>136</v>
      </c>
      <c r="P43" s="248">
        <v>281603</v>
      </c>
    </row>
    <row r="44" spans="1:18" s="5" customFormat="1" x14ac:dyDescent="0.2">
      <c r="A44" s="147" t="s">
        <v>1208</v>
      </c>
      <c r="B44" s="147" t="s">
        <v>1207</v>
      </c>
      <c r="C44" s="147" t="s">
        <v>1206</v>
      </c>
      <c r="D44" s="147" t="s">
        <v>40</v>
      </c>
      <c r="E44" s="144" t="s">
        <v>539</v>
      </c>
      <c r="F44" s="150">
        <f t="shared" si="1"/>
        <v>46020</v>
      </c>
      <c r="G44" s="150">
        <v>39000</v>
      </c>
      <c r="H44" s="250">
        <f t="shared" si="9"/>
        <v>7020</v>
      </c>
      <c r="I44" s="152">
        <v>43169</v>
      </c>
      <c r="J44" s="146">
        <f t="shared" si="0"/>
        <v>43259</v>
      </c>
      <c r="K44" s="150">
        <f t="shared" si="3"/>
        <v>780</v>
      </c>
      <c r="L44" s="150">
        <f t="shared" si="4"/>
        <v>45240</v>
      </c>
      <c r="M44" s="150">
        <v>45240</v>
      </c>
      <c r="N44" s="150"/>
      <c r="O44" s="147" t="s">
        <v>136</v>
      </c>
      <c r="P44" s="248">
        <v>281603</v>
      </c>
    </row>
    <row r="45" spans="1:18" s="5" customFormat="1" x14ac:dyDescent="0.2">
      <c r="A45" s="14"/>
      <c r="B45" s="14"/>
      <c r="C45" s="14"/>
      <c r="D45" s="14"/>
      <c r="E45" s="12"/>
      <c r="F45" s="16">
        <f t="shared" si="1"/>
        <v>0</v>
      </c>
      <c r="G45" s="16"/>
      <c r="H45" s="174">
        <f t="shared" si="9"/>
        <v>0</v>
      </c>
      <c r="I45" s="90"/>
      <c r="J45" s="57">
        <f t="shared" si="0"/>
        <v>90</v>
      </c>
      <c r="K45" s="16">
        <f t="shared" si="3"/>
        <v>0</v>
      </c>
      <c r="L45" s="16">
        <f t="shared" si="4"/>
        <v>0</v>
      </c>
      <c r="M45" s="16"/>
      <c r="N45" s="16"/>
      <c r="O45" s="14"/>
      <c r="P45" s="17"/>
    </row>
    <row r="46" spans="1:18" s="5" customFormat="1" x14ac:dyDescent="0.2">
      <c r="A46" s="14"/>
      <c r="B46" s="14"/>
      <c r="C46" s="14"/>
      <c r="D46" s="14"/>
      <c r="E46" s="12"/>
      <c r="F46" s="16">
        <f t="shared" si="1"/>
        <v>0</v>
      </c>
      <c r="G46" s="16"/>
      <c r="H46" s="174">
        <f t="shared" si="9"/>
        <v>0</v>
      </c>
      <c r="I46" s="90"/>
      <c r="J46" s="57">
        <f t="shared" si="0"/>
        <v>90</v>
      </c>
      <c r="K46" s="16">
        <f t="shared" si="3"/>
        <v>0</v>
      </c>
      <c r="L46" s="16">
        <f t="shared" si="4"/>
        <v>0</v>
      </c>
      <c r="M46" s="16"/>
      <c r="N46" s="16"/>
      <c r="O46" s="14"/>
      <c r="P46" s="17"/>
    </row>
    <row r="47" spans="1:18" s="5" customFormat="1" x14ac:dyDescent="0.2">
      <c r="A47" s="14"/>
      <c r="B47" s="14"/>
      <c r="C47" s="14"/>
      <c r="D47" s="14"/>
      <c r="E47" s="12"/>
      <c r="F47" s="16">
        <f t="shared" si="1"/>
        <v>0</v>
      </c>
      <c r="G47" s="16"/>
      <c r="H47" s="174">
        <f t="shared" si="9"/>
        <v>0</v>
      </c>
      <c r="I47" s="90"/>
      <c r="J47" s="57">
        <f t="shared" si="0"/>
        <v>90</v>
      </c>
      <c r="K47" s="16">
        <f t="shared" si="3"/>
        <v>0</v>
      </c>
      <c r="L47" s="16">
        <f t="shared" si="4"/>
        <v>0</v>
      </c>
      <c r="M47" s="16"/>
      <c r="N47" s="16"/>
      <c r="O47" s="14"/>
      <c r="P47" s="17"/>
    </row>
    <row r="48" spans="1:18" s="5" customFormat="1" x14ac:dyDescent="0.2">
      <c r="A48" s="14"/>
      <c r="B48" s="14"/>
      <c r="C48" s="14"/>
      <c r="D48" s="14"/>
      <c r="E48" s="12"/>
      <c r="F48" s="16">
        <f t="shared" si="1"/>
        <v>0</v>
      </c>
      <c r="G48" s="16"/>
      <c r="H48" s="174">
        <f t="shared" si="9"/>
        <v>0</v>
      </c>
      <c r="I48" s="90"/>
      <c r="J48" s="57">
        <f t="shared" si="0"/>
        <v>90</v>
      </c>
      <c r="K48" s="16">
        <f t="shared" si="3"/>
        <v>0</v>
      </c>
      <c r="L48" s="16">
        <f t="shared" si="4"/>
        <v>0</v>
      </c>
      <c r="M48" s="16"/>
      <c r="N48" s="16"/>
      <c r="O48" s="14"/>
      <c r="P48" s="17"/>
    </row>
    <row r="49" spans="1:16" s="5" customFormat="1" x14ac:dyDescent="0.2">
      <c r="A49" s="14"/>
      <c r="B49" s="12"/>
      <c r="C49" s="12"/>
      <c r="D49" s="14"/>
      <c r="E49" s="12"/>
      <c r="F49" s="16">
        <f t="shared" si="1"/>
        <v>0</v>
      </c>
      <c r="G49" s="16"/>
      <c r="H49" s="174">
        <f t="shared" si="9"/>
        <v>0</v>
      </c>
      <c r="I49" s="90"/>
      <c r="J49" s="57">
        <f t="shared" si="0"/>
        <v>90</v>
      </c>
      <c r="K49" s="16">
        <f t="shared" si="3"/>
        <v>0</v>
      </c>
      <c r="L49" s="16">
        <f t="shared" si="4"/>
        <v>0</v>
      </c>
      <c r="M49" s="16"/>
      <c r="N49" s="16"/>
      <c r="O49" s="14"/>
      <c r="P49" s="17"/>
    </row>
    <row r="50" spans="1:16" s="5" customFormat="1" x14ac:dyDescent="0.2">
      <c r="A50" s="14"/>
      <c r="B50" s="12"/>
      <c r="C50" s="12"/>
      <c r="D50" s="12"/>
      <c r="E50" s="12"/>
      <c r="F50" s="16">
        <f t="shared" si="1"/>
        <v>0</v>
      </c>
      <c r="G50" s="16"/>
      <c r="H50" s="174">
        <f t="shared" si="9"/>
        <v>0</v>
      </c>
      <c r="I50" s="90"/>
      <c r="J50" s="57">
        <f t="shared" si="0"/>
        <v>90</v>
      </c>
      <c r="K50" s="16">
        <f t="shared" si="3"/>
        <v>0</v>
      </c>
      <c r="L50" s="16">
        <f t="shared" si="4"/>
        <v>0</v>
      </c>
      <c r="M50" s="16"/>
      <c r="N50" s="16"/>
      <c r="O50" s="14"/>
      <c r="P50" s="17"/>
    </row>
    <row r="51" spans="1:16" s="5" customFormat="1" x14ac:dyDescent="0.2">
      <c r="A51" s="14"/>
      <c r="B51" s="12"/>
      <c r="C51" s="12"/>
      <c r="D51" s="12"/>
      <c r="E51" s="12"/>
      <c r="F51" s="16">
        <f t="shared" si="1"/>
        <v>0</v>
      </c>
      <c r="G51" s="16"/>
      <c r="H51" s="174">
        <f t="shared" si="9"/>
        <v>0</v>
      </c>
      <c r="I51" s="90"/>
      <c r="J51" s="57">
        <f t="shared" si="0"/>
        <v>90</v>
      </c>
      <c r="K51" s="16">
        <f t="shared" si="3"/>
        <v>0</v>
      </c>
      <c r="L51" s="16">
        <f t="shared" si="4"/>
        <v>0</v>
      </c>
      <c r="M51" s="16"/>
      <c r="N51" s="16"/>
      <c r="O51" s="14"/>
      <c r="P51" s="17"/>
    </row>
    <row r="52" spans="1:16" s="5" customFormat="1" x14ac:dyDescent="0.2">
      <c r="A52" s="14"/>
      <c r="B52" s="12"/>
      <c r="C52" s="12"/>
      <c r="D52" s="12"/>
      <c r="E52" s="12"/>
      <c r="F52" s="16">
        <f t="shared" si="1"/>
        <v>0</v>
      </c>
      <c r="G52" s="16"/>
      <c r="H52" s="174">
        <f t="shared" si="9"/>
        <v>0</v>
      </c>
      <c r="I52" s="90"/>
      <c r="J52" s="57">
        <f t="shared" si="0"/>
        <v>90</v>
      </c>
      <c r="K52" s="16">
        <f t="shared" si="3"/>
        <v>0</v>
      </c>
      <c r="L52" s="16">
        <f t="shared" si="4"/>
        <v>0</v>
      </c>
      <c r="M52" s="16"/>
      <c r="N52" s="16"/>
      <c r="O52" s="14"/>
      <c r="P52" s="17"/>
    </row>
    <row r="53" spans="1:16" s="5" customFormat="1" x14ac:dyDescent="0.2">
      <c r="A53" s="14"/>
      <c r="B53" s="12"/>
      <c r="C53" s="12"/>
      <c r="D53" s="14"/>
      <c r="E53" s="12"/>
      <c r="F53" s="16">
        <f t="shared" si="1"/>
        <v>0</v>
      </c>
      <c r="G53" s="16"/>
      <c r="H53" s="174">
        <f t="shared" si="9"/>
        <v>0</v>
      </c>
      <c r="I53" s="90"/>
      <c r="J53" s="57">
        <f t="shared" si="0"/>
        <v>90</v>
      </c>
      <c r="K53" s="16">
        <f t="shared" si="3"/>
        <v>0</v>
      </c>
      <c r="L53" s="16">
        <f t="shared" si="4"/>
        <v>0</v>
      </c>
      <c r="M53" s="16"/>
      <c r="N53" s="16"/>
      <c r="O53" s="14"/>
      <c r="P53" s="17"/>
    </row>
    <row r="54" spans="1:16" s="5" customFormat="1" x14ac:dyDescent="0.2">
      <c r="A54" s="14"/>
      <c r="B54" s="14"/>
      <c r="C54" s="14"/>
      <c r="D54" s="12"/>
      <c r="E54" s="12"/>
      <c r="F54" s="16">
        <f t="shared" si="1"/>
        <v>0</v>
      </c>
      <c r="G54" s="16"/>
      <c r="H54" s="174">
        <f t="shared" si="9"/>
        <v>0</v>
      </c>
      <c r="I54" s="90"/>
      <c r="J54" s="57">
        <f t="shared" si="0"/>
        <v>90</v>
      </c>
      <c r="K54" s="16">
        <f t="shared" si="3"/>
        <v>0</v>
      </c>
      <c r="L54" s="16">
        <f t="shared" si="4"/>
        <v>0</v>
      </c>
      <c r="M54" s="16"/>
      <c r="N54" s="16"/>
      <c r="O54" s="14"/>
      <c r="P54" s="17"/>
    </row>
    <row r="55" spans="1:16" s="5" customFormat="1" x14ac:dyDescent="0.2">
      <c r="A55" s="14"/>
      <c r="B55" s="14"/>
      <c r="C55" s="14"/>
      <c r="D55" s="14"/>
      <c r="E55" s="12"/>
      <c r="F55" s="16">
        <f t="shared" si="1"/>
        <v>0</v>
      </c>
      <c r="G55" s="16"/>
      <c r="H55" s="174">
        <f t="shared" si="9"/>
        <v>0</v>
      </c>
      <c r="I55" s="90"/>
      <c r="J55" s="57">
        <f t="shared" si="0"/>
        <v>90</v>
      </c>
      <c r="K55" s="16">
        <f t="shared" si="3"/>
        <v>0</v>
      </c>
      <c r="L55" s="16">
        <f t="shared" si="4"/>
        <v>0</v>
      </c>
      <c r="M55" s="16"/>
      <c r="N55" s="16"/>
      <c r="O55" s="14"/>
      <c r="P55" s="17"/>
    </row>
    <row r="56" spans="1:16" s="5" customFormat="1" x14ac:dyDescent="0.2">
      <c r="A56" s="14"/>
      <c r="B56" s="14"/>
      <c r="C56" s="14"/>
      <c r="D56" s="14"/>
      <c r="E56" s="12"/>
      <c r="F56" s="16">
        <f t="shared" si="1"/>
        <v>0</v>
      </c>
      <c r="G56" s="16"/>
      <c r="H56" s="174">
        <f t="shared" si="9"/>
        <v>0</v>
      </c>
      <c r="I56" s="90"/>
      <c r="J56" s="57">
        <f t="shared" si="0"/>
        <v>90</v>
      </c>
      <c r="K56" s="16">
        <f t="shared" si="3"/>
        <v>0</v>
      </c>
      <c r="L56" s="16">
        <f t="shared" si="4"/>
        <v>0</v>
      </c>
      <c r="M56" s="16"/>
      <c r="N56" s="16"/>
      <c r="O56" s="14"/>
      <c r="P56" s="17"/>
    </row>
    <row r="57" spans="1:16" s="5" customFormat="1" x14ac:dyDescent="0.2">
      <c r="A57" s="14"/>
      <c r="B57" s="14"/>
      <c r="C57" s="14"/>
      <c r="D57" s="14"/>
      <c r="E57" s="12"/>
      <c r="F57" s="16">
        <f t="shared" si="1"/>
        <v>0</v>
      </c>
      <c r="G57" s="16"/>
      <c r="H57" s="174">
        <f t="shared" si="9"/>
        <v>0</v>
      </c>
      <c r="I57" s="90"/>
      <c r="J57" s="57">
        <f t="shared" si="0"/>
        <v>90</v>
      </c>
      <c r="K57" s="16">
        <f t="shared" si="3"/>
        <v>0</v>
      </c>
      <c r="L57" s="16">
        <f t="shared" si="4"/>
        <v>0</v>
      </c>
      <c r="M57" s="16"/>
      <c r="N57" s="16"/>
      <c r="O57" s="14"/>
      <c r="P57" s="17"/>
    </row>
    <row r="58" spans="1:16" s="5" customFormat="1" x14ac:dyDescent="0.2">
      <c r="A58" s="14"/>
      <c r="B58" s="14"/>
      <c r="C58" s="14"/>
      <c r="D58" s="14"/>
      <c r="E58" s="12"/>
      <c r="F58" s="16">
        <f t="shared" si="1"/>
        <v>0</v>
      </c>
      <c r="G58" s="16"/>
      <c r="H58" s="174">
        <f t="shared" si="9"/>
        <v>0</v>
      </c>
      <c r="I58" s="90"/>
      <c r="J58" s="57">
        <f t="shared" si="0"/>
        <v>90</v>
      </c>
      <c r="K58" s="16">
        <f t="shared" si="3"/>
        <v>0</v>
      </c>
      <c r="L58" s="16">
        <f t="shared" si="4"/>
        <v>0</v>
      </c>
      <c r="M58" s="16"/>
      <c r="N58" s="16"/>
      <c r="O58" s="14"/>
      <c r="P58" s="17"/>
    </row>
    <row r="59" spans="1:16" s="5" customFormat="1" x14ac:dyDescent="0.2">
      <c r="A59" s="14"/>
      <c r="B59" s="14"/>
      <c r="C59" s="14"/>
      <c r="D59" s="14"/>
      <c r="E59" s="14"/>
      <c r="F59" s="16">
        <f t="shared" si="1"/>
        <v>0</v>
      </c>
      <c r="G59" s="16"/>
      <c r="H59" s="174">
        <f t="shared" si="9"/>
        <v>0</v>
      </c>
      <c r="I59" s="90"/>
      <c r="J59" s="57">
        <f t="shared" si="0"/>
        <v>90</v>
      </c>
      <c r="K59" s="16">
        <f t="shared" si="3"/>
        <v>0</v>
      </c>
      <c r="L59" s="16">
        <f t="shared" si="4"/>
        <v>0</v>
      </c>
      <c r="M59" s="16"/>
      <c r="N59" s="16"/>
      <c r="O59" s="14"/>
      <c r="P59" s="17"/>
    </row>
    <row r="60" spans="1:16" s="5" customFormat="1" x14ac:dyDescent="0.2">
      <c r="A60" s="14"/>
      <c r="B60" s="14"/>
      <c r="C60" s="14"/>
      <c r="D60" s="14"/>
      <c r="E60" s="14"/>
      <c r="F60" s="16">
        <f t="shared" si="1"/>
        <v>0</v>
      </c>
      <c r="G60" s="16"/>
      <c r="H60" s="174">
        <f t="shared" si="9"/>
        <v>0</v>
      </c>
      <c r="I60" s="90"/>
      <c r="J60" s="57">
        <f t="shared" si="0"/>
        <v>90</v>
      </c>
      <c r="K60" s="16">
        <f t="shared" si="3"/>
        <v>0</v>
      </c>
      <c r="L60" s="16">
        <f t="shared" si="4"/>
        <v>0</v>
      </c>
      <c r="M60" s="16"/>
      <c r="N60" s="16"/>
      <c r="O60" s="14"/>
      <c r="P60" s="17"/>
    </row>
    <row r="61" spans="1:16" s="5" customFormat="1" x14ac:dyDescent="0.2">
      <c r="A61" s="14"/>
      <c r="B61" s="14"/>
      <c r="C61" s="14"/>
      <c r="D61" s="14"/>
      <c r="E61" s="14"/>
      <c r="F61" s="16">
        <f t="shared" si="1"/>
        <v>0</v>
      </c>
      <c r="G61" s="16"/>
      <c r="H61" s="174">
        <f t="shared" si="9"/>
        <v>0</v>
      </c>
      <c r="I61" s="90"/>
      <c r="J61" s="57">
        <f t="shared" si="0"/>
        <v>90</v>
      </c>
      <c r="K61" s="16">
        <f t="shared" si="3"/>
        <v>0</v>
      </c>
      <c r="L61" s="16">
        <f t="shared" si="4"/>
        <v>0</v>
      </c>
      <c r="M61" s="16"/>
      <c r="N61" s="16"/>
      <c r="O61" s="14"/>
      <c r="P61" s="17"/>
    </row>
    <row r="62" spans="1:16" s="5" customFormat="1" x14ac:dyDescent="0.2">
      <c r="A62" s="14"/>
      <c r="B62" s="14"/>
      <c r="C62" s="14"/>
      <c r="D62" s="14"/>
      <c r="E62" s="14"/>
      <c r="F62" s="16">
        <f t="shared" si="1"/>
        <v>0</v>
      </c>
      <c r="G62" s="16"/>
      <c r="H62" s="174">
        <f t="shared" si="9"/>
        <v>0</v>
      </c>
      <c r="I62" s="90"/>
      <c r="J62" s="57">
        <f t="shared" si="0"/>
        <v>90</v>
      </c>
      <c r="K62" s="16">
        <f t="shared" si="3"/>
        <v>0</v>
      </c>
      <c r="L62" s="16">
        <f t="shared" si="4"/>
        <v>0</v>
      </c>
      <c r="M62" s="16"/>
      <c r="N62" s="16"/>
      <c r="O62" s="14"/>
      <c r="P62" s="17"/>
    </row>
    <row r="63" spans="1:16" s="5" customFormat="1" x14ac:dyDescent="0.2">
      <c r="A63" s="14"/>
      <c r="B63" s="14"/>
      <c r="C63" s="14"/>
      <c r="D63" s="14"/>
      <c r="E63" s="14"/>
      <c r="F63" s="16">
        <f t="shared" si="1"/>
        <v>0</v>
      </c>
      <c r="G63" s="16"/>
      <c r="H63" s="174">
        <f t="shared" si="9"/>
        <v>0</v>
      </c>
      <c r="I63" s="90"/>
      <c r="J63" s="57">
        <f t="shared" si="0"/>
        <v>90</v>
      </c>
      <c r="K63" s="16">
        <f t="shared" si="3"/>
        <v>0</v>
      </c>
      <c r="L63" s="16">
        <f t="shared" si="4"/>
        <v>0</v>
      </c>
      <c r="M63" s="16"/>
      <c r="N63" s="16"/>
      <c r="O63" s="14"/>
      <c r="P63" s="17"/>
    </row>
    <row r="64" spans="1:16" s="5" customFormat="1" x14ac:dyDescent="0.2">
      <c r="A64" s="14"/>
      <c r="B64" s="14"/>
      <c r="C64" s="14"/>
      <c r="D64" s="14"/>
      <c r="E64" s="14"/>
      <c r="F64" s="16">
        <f t="shared" si="1"/>
        <v>0</v>
      </c>
      <c r="G64" s="16"/>
      <c r="H64" s="174">
        <f t="shared" si="9"/>
        <v>0</v>
      </c>
      <c r="I64" s="90"/>
      <c r="J64" s="57">
        <f t="shared" si="0"/>
        <v>90</v>
      </c>
      <c r="K64" s="16">
        <f t="shared" si="3"/>
        <v>0</v>
      </c>
      <c r="L64" s="16">
        <f t="shared" si="4"/>
        <v>0</v>
      </c>
      <c r="M64" s="16"/>
      <c r="N64" s="16"/>
      <c r="O64" s="14"/>
      <c r="P64" s="17"/>
    </row>
    <row r="65" spans="1:16" s="5" customFormat="1" x14ac:dyDescent="0.2">
      <c r="A65" s="14"/>
      <c r="B65" s="14"/>
      <c r="C65" s="14"/>
      <c r="D65" s="14"/>
      <c r="E65" s="14"/>
      <c r="F65" s="16">
        <f t="shared" si="1"/>
        <v>0</v>
      </c>
      <c r="G65" s="16"/>
      <c r="H65" s="174">
        <f t="shared" si="9"/>
        <v>0</v>
      </c>
      <c r="I65" s="90"/>
      <c r="J65" s="57">
        <f t="shared" si="0"/>
        <v>90</v>
      </c>
      <c r="K65" s="16">
        <f t="shared" si="3"/>
        <v>0</v>
      </c>
      <c r="L65" s="16">
        <f t="shared" si="4"/>
        <v>0</v>
      </c>
      <c r="M65" s="16"/>
      <c r="N65" s="16"/>
      <c r="O65" s="14"/>
      <c r="P65" s="17"/>
    </row>
    <row r="66" spans="1:16" s="5" customFormat="1" x14ac:dyDescent="0.2">
      <c r="A66" s="14"/>
      <c r="B66" s="14"/>
      <c r="C66" s="14"/>
      <c r="D66" s="14"/>
      <c r="E66" s="14"/>
      <c r="F66" s="16">
        <f t="shared" si="1"/>
        <v>0</v>
      </c>
      <c r="G66" s="16"/>
      <c r="H66" s="174">
        <f t="shared" si="9"/>
        <v>0</v>
      </c>
      <c r="I66" s="90"/>
      <c r="J66" s="57">
        <f t="shared" si="0"/>
        <v>90</v>
      </c>
      <c r="K66" s="16">
        <f t="shared" si="3"/>
        <v>0</v>
      </c>
      <c r="L66" s="16">
        <f t="shared" si="4"/>
        <v>0</v>
      </c>
      <c r="M66" s="16"/>
      <c r="N66" s="16"/>
      <c r="O66" s="14"/>
      <c r="P66" s="17"/>
    </row>
    <row r="67" spans="1:16" s="5" customFormat="1" x14ac:dyDescent="0.2">
      <c r="A67" s="14"/>
      <c r="B67" s="14"/>
      <c r="C67" s="14"/>
      <c r="D67" s="14"/>
      <c r="E67" s="14"/>
      <c r="F67" s="16">
        <f t="shared" si="1"/>
        <v>0</v>
      </c>
      <c r="G67" s="16"/>
      <c r="H67" s="174">
        <f t="shared" si="9"/>
        <v>0</v>
      </c>
      <c r="I67" s="90"/>
      <c r="J67" s="57">
        <f t="shared" ref="J67:J87" si="10">I67+90</f>
        <v>90</v>
      </c>
      <c r="K67" s="16">
        <f t="shared" si="3"/>
        <v>0</v>
      </c>
      <c r="L67" s="16">
        <f t="shared" si="4"/>
        <v>0</v>
      </c>
      <c r="M67" s="16"/>
      <c r="N67" s="16"/>
      <c r="O67" s="14"/>
      <c r="P67" s="17"/>
    </row>
    <row r="68" spans="1:16" s="5" customFormat="1" x14ac:dyDescent="0.2">
      <c r="A68" s="12"/>
      <c r="B68" s="12"/>
      <c r="C68" s="12"/>
      <c r="D68" s="12"/>
      <c r="E68" s="12"/>
      <c r="F68" s="38">
        <f t="shared" ref="F68:F71" si="11">SUM(G68:H68)</f>
        <v>0</v>
      </c>
      <c r="G68" s="38"/>
      <c r="H68" s="174">
        <f t="shared" si="9"/>
        <v>0</v>
      </c>
      <c r="I68" s="57"/>
      <c r="J68" s="57">
        <f t="shared" si="10"/>
        <v>90</v>
      </c>
      <c r="K68" s="38">
        <f t="shared" ref="K68:K71" si="12">G68*2%</f>
        <v>0</v>
      </c>
      <c r="L68" s="38">
        <f t="shared" ref="L68:L71" si="13">F68-K68</f>
        <v>0</v>
      </c>
      <c r="M68" s="38"/>
      <c r="N68" s="38"/>
      <c r="O68" s="14"/>
      <c r="P68" s="17"/>
    </row>
    <row r="69" spans="1:16" s="5" customFormat="1" x14ac:dyDescent="0.2">
      <c r="A69" s="12"/>
      <c r="B69" s="12"/>
      <c r="C69" s="12"/>
      <c r="D69" s="12"/>
      <c r="E69" s="12"/>
      <c r="F69" s="38">
        <f t="shared" si="11"/>
        <v>0</v>
      </c>
      <c r="G69" s="38"/>
      <c r="H69" s="174">
        <f t="shared" si="9"/>
        <v>0</v>
      </c>
      <c r="I69" s="57"/>
      <c r="J69" s="57">
        <f t="shared" si="10"/>
        <v>90</v>
      </c>
      <c r="K69" s="38">
        <f t="shared" si="12"/>
        <v>0</v>
      </c>
      <c r="L69" s="38">
        <f t="shared" si="13"/>
        <v>0</v>
      </c>
      <c r="M69" s="38"/>
      <c r="N69" s="38"/>
      <c r="O69" s="14"/>
      <c r="P69" s="17"/>
    </row>
    <row r="70" spans="1:16" s="5" customFormat="1" x14ac:dyDescent="0.2">
      <c r="A70" s="12"/>
      <c r="B70" s="12"/>
      <c r="C70" s="12"/>
      <c r="D70" s="12"/>
      <c r="E70" s="12"/>
      <c r="F70" s="38">
        <f t="shared" si="11"/>
        <v>0</v>
      </c>
      <c r="G70" s="38"/>
      <c r="H70" s="174">
        <f t="shared" si="9"/>
        <v>0</v>
      </c>
      <c r="I70" s="57"/>
      <c r="J70" s="57">
        <f t="shared" si="10"/>
        <v>90</v>
      </c>
      <c r="K70" s="38">
        <f t="shared" si="12"/>
        <v>0</v>
      </c>
      <c r="L70" s="38">
        <f t="shared" si="13"/>
        <v>0</v>
      </c>
      <c r="M70" s="38"/>
      <c r="N70" s="38"/>
      <c r="O70" s="14"/>
      <c r="P70" s="17"/>
    </row>
    <row r="71" spans="1:16" s="5" customFormat="1" x14ac:dyDescent="0.2">
      <c r="A71" s="12"/>
      <c r="B71" s="12"/>
      <c r="C71" s="12"/>
      <c r="D71" s="12"/>
      <c r="E71" s="12"/>
      <c r="F71" s="38">
        <f t="shared" si="11"/>
        <v>0</v>
      </c>
      <c r="G71" s="38"/>
      <c r="H71" s="174">
        <f t="shared" si="9"/>
        <v>0</v>
      </c>
      <c r="I71" s="57"/>
      <c r="J71" s="57">
        <f t="shared" si="10"/>
        <v>90</v>
      </c>
      <c r="K71" s="38">
        <f t="shared" si="12"/>
        <v>0</v>
      </c>
      <c r="L71" s="38">
        <f t="shared" si="13"/>
        <v>0</v>
      </c>
      <c r="M71" s="38"/>
      <c r="N71" s="38"/>
      <c r="O71" s="14"/>
      <c r="P71" s="17"/>
    </row>
    <row r="72" spans="1:16" s="5" customFormat="1" x14ac:dyDescent="0.2">
      <c r="A72" s="12"/>
      <c r="B72" s="12"/>
      <c r="C72" s="12"/>
      <c r="D72" s="12"/>
      <c r="E72" s="12"/>
      <c r="F72" s="38">
        <f t="shared" ref="F72:F79" si="14">SUM(G72:H72)</f>
        <v>0</v>
      </c>
      <c r="G72" s="38"/>
      <c r="H72" s="174">
        <f t="shared" si="9"/>
        <v>0</v>
      </c>
      <c r="I72" s="57"/>
      <c r="J72" s="57">
        <f t="shared" si="10"/>
        <v>90</v>
      </c>
      <c r="K72" s="38">
        <f t="shared" ref="K72:K79" si="15">G72*2%</f>
        <v>0</v>
      </c>
      <c r="L72" s="38">
        <f t="shared" ref="L72:L79" si="16">F72-K72</f>
        <v>0</v>
      </c>
      <c r="M72" s="38"/>
      <c r="N72" s="38"/>
      <c r="O72" s="14"/>
      <c r="P72" s="17"/>
    </row>
    <row r="73" spans="1:16" s="5" customFormat="1" x14ac:dyDescent="0.2">
      <c r="A73" s="12"/>
      <c r="B73" s="12"/>
      <c r="C73" s="12"/>
      <c r="D73" s="12"/>
      <c r="E73" s="12"/>
      <c r="F73" s="38">
        <f t="shared" si="14"/>
        <v>0</v>
      </c>
      <c r="G73" s="38"/>
      <c r="H73" s="174">
        <f t="shared" si="9"/>
        <v>0</v>
      </c>
      <c r="I73" s="57"/>
      <c r="J73" s="57">
        <f t="shared" si="10"/>
        <v>90</v>
      </c>
      <c r="K73" s="38">
        <f t="shared" si="15"/>
        <v>0</v>
      </c>
      <c r="L73" s="38">
        <f t="shared" si="16"/>
        <v>0</v>
      </c>
      <c r="M73" s="38"/>
      <c r="N73" s="38"/>
      <c r="O73" s="14"/>
      <c r="P73" s="17"/>
    </row>
    <row r="74" spans="1:16" s="5" customFormat="1" x14ac:dyDescent="0.2">
      <c r="A74" s="12"/>
      <c r="B74" s="12"/>
      <c r="C74" s="12"/>
      <c r="D74" s="12"/>
      <c r="E74" s="12"/>
      <c r="F74" s="38">
        <f t="shared" si="14"/>
        <v>0</v>
      </c>
      <c r="G74" s="38"/>
      <c r="H74" s="174">
        <f t="shared" si="9"/>
        <v>0</v>
      </c>
      <c r="I74" s="57"/>
      <c r="J74" s="57">
        <f t="shared" si="10"/>
        <v>90</v>
      </c>
      <c r="K74" s="38">
        <f t="shared" si="15"/>
        <v>0</v>
      </c>
      <c r="L74" s="38">
        <f t="shared" si="16"/>
        <v>0</v>
      </c>
      <c r="M74" s="38"/>
      <c r="N74" s="38"/>
      <c r="O74" s="14"/>
      <c r="P74" s="17"/>
    </row>
    <row r="75" spans="1:16" s="5" customFormat="1" x14ac:dyDescent="0.2">
      <c r="A75" s="12"/>
      <c r="B75" s="12"/>
      <c r="C75" s="12"/>
      <c r="D75" s="12"/>
      <c r="E75" s="12"/>
      <c r="F75" s="38">
        <f t="shared" si="14"/>
        <v>0</v>
      </c>
      <c r="G75" s="38"/>
      <c r="H75" s="174">
        <f t="shared" si="9"/>
        <v>0</v>
      </c>
      <c r="I75" s="57"/>
      <c r="J75" s="57">
        <f t="shared" si="10"/>
        <v>90</v>
      </c>
      <c r="K75" s="38">
        <f t="shared" si="15"/>
        <v>0</v>
      </c>
      <c r="L75" s="38">
        <f t="shared" si="16"/>
        <v>0</v>
      </c>
      <c r="M75" s="38"/>
      <c r="N75" s="38"/>
      <c r="O75" s="14"/>
      <c r="P75" s="17"/>
    </row>
    <row r="76" spans="1:16" s="5" customFormat="1" x14ac:dyDescent="0.2">
      <c r="A76" s="12"/>
      <c r="B76" s="12"/>
      <c r="C76" s="12"/>
      <c r="D76" s="12"/>
      <c r="E76" s="12"/>
      <c r="F76" s="38">
        <f t="shared" si="14"/>
        <v>0</v>
      </c>
      <c r="G76" s="38"/>
      <c r="H76" s="174">
        <f t="shared" si="9"/>
        <v>0</v>
      </c>
      <c r="I76" s="57"/>
      <c r="J76" s="57">
        <f t="shared" si="10"/>
        <v>90</v>
      </c>
      <c r="K76" s="38">
        <f t="shared" si="15"/>
        <v>0</v>
      </c>
      <c r="L76" s="38">
        <f t="shared" si="16"/>
        <v>0</v>
      </c>
      <c r="M76" s="38"/>
      <c r="N76" s="38"/>
      <c r="O76" s="14"/>
      <c r="P76" s="17"/>
    </row>
    <row r="77" spans="1:16" s="5" customFormat="1" x14ac:dyDescent="0.2">
      <c r="A77" s="12"/>
      <c r="B77" s="12"/>
      <c r="C77" s="12"/>
      <c r="D77" s="12"/>
      <c r="E77" s="12"/>
      <c r="F77" s="38">
        <f t="shared" si="14"/>
        <v>0</v>
      </c>
      <c r="G77" s="38"/>
      <c r="H77" s="174">
        <f t="shared" si="9"/>
        <v>0</v>
      </c>
      <c r="I77" s="57"/>
      <c r="J77" s="57">
        <f t="shared" si="10"/>
        <v>90</v>
      </c>
      <c r="K77" s="38">
        <f t="shared" si="15"/>
        <v>0</v>
      </c>
      <c r="L77" s="38">
        <f t="shared" si="16"/>
        <v>0</v>
      </c>
      <c r="M77" s="38"/>
      <c r="N77" s="38"/>
      <c r="O77" s="14"/>
      <c r="P77" s="17"/>
    </row>
    <row r="78" spans="1:16" s="5" customFormat="1" x14ac:dyDescent="0.2">
      <c r="A78" s="12"/>
      <c r="B78" s="12"/>
      <c r="C78" s="12"/>
      <c r="D78" s="12"/>
      <c r="E78" s="12"/>
      <c r="F78" s="38">
        <f t="shared" si="14"/>
        <v>0</v>
      </c>
      <c r="G78" s="38"/>
      <c r="H78" s="174">
        <f t="shared" si="9"/>
        <v>0</v>
      </c>
      <c r="I78" s="57"/>
      <c r="J78" s="57">
        <f t="shared" si="10"/>
        <v>90</v>
      </c>
      <c r="K78" s="38">
        <f t="shared" si="15"/>
        <v>0</v>
      </c>
      <c r="L78" s="38">
        <f t="shared" si="16"/>
        <v>0</v>
      </c>
      <c r="M78" s="38"/>
      <c r="N78" s="38"/>
      <c r="O78" s="14"/>
      <c r="P78" s="17"/>
    </row>
    <row r="79" spans="1:16" s="5" customFormat="1" x14ac:dyDescent="0.2">
      <c r="A79" s="12"/>
      <c r="B79" s="12"/>
      <c r="C79" s="12"/>
      <c r="D79" s="12"/>
      <c r="E79" s="12"/>
      <c r="F79" s="38">
        <f t="shared" si="14"/>
        <v>0</v>
      </c>
      <c r="G79" s="38"/>
      <c r="H79" s="174">
        <f t="shared" si="9"/>
        <v>0</v>
      </c>
      <c r="I79" s="57"/>
      <c r="J79" s="57">
        <f t="shared" si="10"/>
        <v>90</v>
      </c>
      <c r="K79" s="38">
        <f t="shared" si="15"/>
        <v>0</v>
      </c>
      <c r="L79" s="38">
        <f t="shared" si="16"/>
        <v>0</v>
      </c>
      <c r="M79" s="38"/>
      <c r="N79" s="38"/>
      <c r="O79" s="14"/>
      <c r="P79" s="17"/>
    </row>
    <row r="80" spans="1:16" s="5" customFormat="1" x14ac:dyDescent="0.2">
      <c r="A80" s="12"/>
      <c r="B80" s="12"/>
      <c r="C80" s="12"/>
      <c r="D80" s="12"/>
      <c r="E80" s="12"/>
      <c r="F80" s="38">
        <f t="shared" ref="F80:F87" si="17">SUM(G80:H80)</f>
        <v>0</v>
      </c>
      <c r="G80" s="38"/>
      <c r="H80" s="174">
        <f t="shared" si="9"/>
        <v>0</v>
      </c>
      <c r="I80" s="57"/>
      <c r="J80" s="57">
        <f t="shared" si="10"/>
        <v>90</v>
      </c>
      <c r="K80" s="38">
        <f t="shared" ref="K80:K87" si="18">G80*2%</f>
        <v>0</v>
      </c>
      <c r="L80" s="38">
        <f t="shared" ref="L80:L87" si="19">F80-K80</f>
        <v>0</v>
      </c>
      <c r="M80" s="38"/>
      <c r="N80" s="38"/>
      <c r="O80" s="14"/>
      <c r="P80" s="17"/>
    </row>
    <row r="81" spans="1:16" s="5" customFormat="1" x14ac:dyDescent="0.2">
      <c r="A81" s="12"/>
      <c r="B81" s="12"/>
      <c r="C81" s="12"/>
      <c r="D81" s="12"/>
      <c r="E81" s="12"/>
      <c r="F81" s="38">
        <f t="shared" si="17"/>
        <v>0</v>
      </c>
      <c r="G81" s="38"/>
      <c r="H81" s="174">
        <f t="shared" si="9"/>
        <v>0</v>
      </c>
      <c r="I81" s="57"/>
      <c r="J81" s="57">
        <f t="shared" si="10"/>
        <v>90</v>
      </c>
      <c r="K81" s="38">
        <f t="shared" si="18"/>
        <v>0</v>
      </c>
      <c r="L81" s="38">
        <f t="shared" si="19"/>
        <v>0</v>
      </c>
      <c r="M81" s="38"/>
      <c r="N81" s="38"/>
      <c r="O81" s="14"/>
      <c r="P81" s="17"/>
    </row>
    <row r="82" spans="1:16" s="5" customFormat="1" x14ac:dyDescent="0.2">
      <c r="A82" s="12"/>
      <c r="B82" s="12"/>
      <c r="C82" s="12"/>
      <c r="D82" s="12"/>
      <c r="E82" s="12"/>
      <c r="F82" s="38">
        <f t="shared" si="17"/>
        <v>0</v>
      </c>
      <c r="G82" s="38"/>
      <c r="H82" s="174">
        <f t="shared" si="9"/>
        <v>0</v>
      </c>
      <c r="I82" s="57"/>
      <c r="J82" s="57">
        <f t="shared" si="10"/>
        <v>90</v>
      </c>
      <c r="K82" s="38">
        <f t="shared" si="18"/>
        <v>0</v>
      </c>
      <c r="L82" s="38">
        <f t="shared" si="19"/>
        <v>0</v>
      </c>
      <c r="M82" s="12"/>
      <c r="N82" s="12"/>
      <c r="O82" s="22"/>
      <c r="P82" s="12"/>
    </row>
    <row r="83" spans="1:16" s="5" customFormat="1" x14ac:dyDescent="0.2">
      <c r="A83" s="12"/>
      <c r="B83" s="12"/>
      <c r="C83" s="12"/>
      <c r="D83" s="12"/>
      <c r="E83" s="12"/>
      <c r="F83" s="38">
        <f t="shared" si="17"/>
        <v>0</v>
      </c>
      <c r="G83" s="38"/>
      <c r="H83" s="174">
        <f t="shared" si="9"/>
        <v>0</v>
      </c>
      <c r="I83" s="57"/>
      <c r="J83" s="57">
        <f t="shared" si="10"/>
        <v>90</v>
      </c>
      <c r="K83" s="38">
        <f t="shared" si="18"/>
        <v>0</v>
      </c>
      <c r="L83" s="38">
        <f t="shared" si="19"/>
        <v>0</v>
      </c>
      <c r="M83" s="12"/>
      <c r="N83" s="12"/>
      <c r="O83" s="22"/>
      <c r="P83" s="12"/>
    </row>
    <row r="84" spans="1:16" s="5" customFormat="1" x14ac:dyDescent="0.2">
      <c r="A84" s="12"/>
      <c r="B84" s="12"/>
      <c r="C84" s="12"/>
      <c r="D84" s="12"/>
      <c r="E84" s="12"/>
      <c r="F84" s="38">
        <f t="shared" si="17"/>
        <v>0</v>
      </c>
      <c r="G84" s="38"/>
      <c r="H84" s="174">
        <f t="shared" si="9"/>
        <v>0</v>
      </c>
      <c r="I84" s="57"/>
      <c r="J84" s="57">
        <f t="shared" si="10"/>
        <v>90</v>
      </c>
      <c r="K84" s="38">
        <f t="shared" si="18"/>
        <v>0</v>
      </c>
      <c r="L84" s="38">
        <f t="shared" si="19"/>
        <v>0</v>
      </c>
      <c r="M84" s="12"/>
      <c r="N84" s="12"/>
      <c r="O84" s="22"/>
      <c r="P84" s="12"/>
    </row>
    <row r="85" spans="1:16" s="5" customFormat="1" x14ac:dyDescent="0.2">
      <c r="A85" s="12"/>
      <c r="B85" s="12"/>
      <c r="C85" s="12"/>
      <c r="D85" s="12"/>
      <c r="E85" s="12"/>
      <c r="F85" s="38">
        <f t="shared" si="17"/>
        <v>0</v>
      </c>
      <c r="G85" s="38"/>
      <c r="H85" s="174">
        <f t="shared" si="9"/>
        <v>0</v>
      </c>
      <c r="I85" s="57"/>
      <c r="J85" s="57">
        <f t="shared" si="10"/>
        <v>90</v>
      </c>
      <c r="K85" s="38">
        <f t="shared" si="18"/>
        <v>0</v>
      </c>
      <c r="L85" s="38">
        <f t="shared" si="19"/>
        <v>0</v>
      </c>
      <c r="M85" s="12"/>
      <c r="N85" s="12"/>
      <c r="O85" s="22"/>
      <c r="P85" s="12"/>
    </row>
    <row r="86" spans="1:16" s="5" customFormat="1" x14ac:dyDescent="0.2">
      <c r="A86" s="12"/>
      <c r="B86" s="12"/>
      <c r="C86" s="12"/>
      <c r="D86" s="12"/>
      <c r="E86" s="12"/>
      <c r="F86" s="38">
        <f t="shared" si="17"/>
        <v>0</v>
      </c>
      <c r="G86" s="38"/>
      <c r="H86" s="174">
        <f t="shared" si="9"/>
        <v>0</v>
      </c>
      <c r="I86" s="57"/>
      <c r="J86" s="57">
        <f t="shared" si="10"/>
        <v>90</v>
      </c>
      <c r="K86" s="38">
        <f t="shared" si="18"/>
        <v>0</v>
      </c>
      <c r="L86" s="38">
        <f t="shared" si="19"/>
        <v>0</v>
      </c>
      <c r="M86" s="12"/>
      <c r="N86" s="12"/>
      <c r="O86" s="22"/>
      <c r="P86" s="12"/>
    </row>
    <row r="87" spans="1:16" s="5" customFormat="1" x14ac:dyDescent="0.2">
      <c r="A87" s="12"/>
      <c r="B87" s="12"/>
      <c r="C87" s="12"/>
      <c r="D87" s="12"/>
      <c r="E87" s="12"/>
      <c r="F87" s="38">
        <f t="shared" si="17"/>
        <v>0</v>
      </c>
      <c r="G87" s="38"/>
      <c r="H87" s="174">
        <f t="shared" ref="H87" si="20">G87*18%</f>
        <v>0</v>
      </c>
      <c r="I87" s="57"/>
      <c r="J87" s="57">
        <f t="shared" si="10"/>
        <v>90</v>
      </c>
      <c r="K87" s="38">
        <f t="shared" si="18"/>
        <v>0</v>
      </c>
      <c r="L87" s="38">
        <f t="shared" si="19"/>
        <v>0</v>
      </c>
      <c r="M87" s="12"/>
      <c r="N87" s="12"/>
      <c r="O87" s="12"/>
      <c r="P87" s="12"/>
    </row>
    <row r="89" spans="1:16" x14ac:dyDescent="0.2">
      <c r="J89" s="44">
        <f>F44*2%</f>
        <v>920.4</v>
      </c>
      <c r="K89" s="50">
        <f>G44*2%</f>
        <v>780</v>
      </c>
    </row>
  </sheetData>
  <hyperlinks>
    <hyperlink ref="A2" location="HOME!A1" display="HOME"/>
    <hyperlink ref="B2" location="MONTHWISE!A1" display="Monthwise"/>
    <hyperlink ref="C2" location="'GST-Monthwise'!A1" display="GST - Monthwise"/>
  </hyperlinks>
  <pageMargins left="0.7" right="0.7" top="0.75" bottom="0.75" header="0.3" footer="0.3"/>
  <pageSetup paperSize="9" orientation="landscape"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28"/>
  <sheetViews>
    <sheetView workbookViewId="0">
      <selection activeCell="I13" sqref="I13"/>
    </sheetView>
  </sheetViews>
  <sheetFormatPr defaultColWidth="9.140625" defaultRowHeight="12.75" x14ac:dyDescent="0.2"/>
  <cols>
    <col min="1" max="1" width="12.7109375" style="33" bestFit="1" customWidth="1"/>
    <col min="2" max="2" width="5.5703125" style="33" bestFit="1" customWidth="1"/>
    <col min="3" max="3" width="8.7109375" style="33" bestFit="1" customWidth="1"/>
    <col min="4" max="4" width="8.140625" style="33" bestFit="1" customWidth="1"/>
    <col min="5" max="5" width="22.28515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8.42578125" style="2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9.7109375" style="33" bestFit="1" customWidth="1"/>
    <col min="17" max="16384" width="9.140625" style="33"/>
  </cols>
  <sheetData>
    <row r="1" spans="1:16" x14ac:dyDescent="0.2">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52" t="s">
        <v>36</v>
      </c>
    </row>
    <row r="2" spans="1:16" x14ac:dyDescent="0.2">
      <c r="A2" s="147" t="s">
        <v>88</v>
      </c>
      <c r="B2" s="147"/>
      <c r="C2" s="147"/>
      <c r="D2" s="147" t="s">
        <v>214</v>
      </c>
      <c r="E2" s="148" t="s">
        <v>87</v>
      </c>
      <c r="F2" s="149">
        <f>G2+H2</f>
        <v>119244.65</v>
      </c>
      <c r="G2" s="150">
        <v>103691</v>
      </c>
      <c r="H2" s="149">
        <f>G2*15%</f>
        <v>15553.65</v>
      </c>
      <c r="I2" s="147"/>
      <c r="J2" s="148"/>
      <c r="K2" s="149">
        <f>G2*2%</f>
        <v>2073.8200000000002</v>
      </c>
      <c r="L2" s="149">
        <f>F2-K2</f>
        <v>117170.82999999999</v>
      </c>
      <c r="M2" s="147">
        <v>117171</v>
      </c>
      <c r="N2" s="147" t="s">
        <v>139</v>
      </c>
      <c r="O2" s="142" t="s">
        <v>136</v>
      </c>
      <c r="P2" s="143" t="s">
        <v>137</v>
      </c>
    </row>
    <row r="3" spans="1:16" x14ac:dyDescent="0.2">
      <c r="A3" s="147" t="s">
        <v>211</v>
      </c>
      <c r="B3" s="147"/>
      <c r="C3" s="147"/>
      <c r="D3" s="147" t="s">
        <v>214</v>
      </c>
      <c r="E3" s="148" t="s">
        <v>213</v>
      </c>
      <c r="F3" s="149">
        <f t="shared" ref="F3:F18" si="0">G3+H3</f>
        <v>227295.2</v>
      </c>
      <c r="G3" s="150">
        <v>197648</v>
      </c>
      <c r="H3" s="149">
        <f t="shared" ref="H3:H5" si="1">G3*15%</f>
        <v>29647.199999999997</v>
      </c>
      <c r="I3" s="147"/>
      <c r="J3" s="148"/>
      <c r="K3" s="149">
        <f t="shared" ref="K3:K18" si="2">G3*2%</f>
        <v>3952.96</v>
      </c>
      <c r="L3" s="149">
        <f t="shared" ref="L3:L18" si="3">F3-K3</f>
        <v>223342.24000000002</v>
      </c>
      <c r="M3" s="147">
        <v>223342</v>
      </c>
      <c r="N3" s="147" t="s">
        <v>255</v>
      </c>
      <c r="O3" s="142" t="s">
        <v>136</v>
      </c>
      <c r="P3" s="143" t="s">
        <v>137</v>
      </c>
    </row>
    <row r="4" spans="1:16" x14ac:dyDescent="0.2">
      <c r="A4" s="147" t="s">
        <v>270</v>
      </c>
      <c r="B4" s="147"/>
      <c r="C4" s="147"/>
      <c r="D4" s="147" t="s">
        <v>214</v>
      </c>
      <c r="E4" s="148" t="s">
        <v>283</v>
      </c>
      <c r="F4" s="149">
        <f t="shared" si="0"/>
        <v>25754.25</v>
      </c>
      <c r="G4" s="150">
        <v>22395</v>
      </c>
      <c r="H4" s="149">
        <f t="shared" si="1"/>
        <v>3359.25</v>
      </c>
      <c r="I4" s="147"/>
      <c r="J4" s="148"/>
      <c r="K4" s="149">
        <f t="shared" si="2"/>
        <v>447.90000000000003</v>
      </c>
      <c r="L4" s="149">
        <f t="shared" si="3"/>
        <v>25306.35</v>
      </c>
      <c r="M4" s="147">
        <v>25306</v>
      </c>
      <c r="N4" s="147" t="s">
        <v>286</v>
      </c>
      <c r="O4" s="142" t="s">
        <v>136</v>
      </c>
      <c r="P4" s="143" t="s">
        <v>137</v>
      </c>
    </row>
    <row r="5" spans="1:16" x14ac:dyDescent="0.2">
      <c r="A5" s="147" t="s">
        <v>385</v>
      </c>
      <c r="B5" s="147"/>
      <c r="C5" s="147"/>
      <c r="D5" s="147" t="s">
        <v>214</v>
      </c>
      <c r="E5" s="148" t="s">
        <v>412</v>
      </c>
      <c r="F5" s="149">
        <f t="shared" si="0"/>
        <v>73911.649999999994</v>
      </c>
      <c r="G5" s="150">
        <v>64271</v>
      </c>
      <c r="H5" s="149">
        <f t="shared" si="1"/>
        <v>9640.65</v>
      </c>
      <c r="I5" s="147"/>
      <c r="J5" s="148"/>
      <c r="K5" s="149">
        <f t="shared" si="2"/>
        <v>1285.42</v>
      </c>
      <c r="L5" s="149">
        <f t="shared" si="3"/>
        <v>72626.23</v>
      </c>
      <c r="M5" s="147">
        <v>72626</v>
      </c>
      <c r="N5" s="147" t="s">
        <v>431</v>
      </c>
      <c r="O5" s="142" t="s">
        <v>136</v>
      </c>
      <c r="P5" s="143" t="s">
        <v>137</v>
      </c>
    </row>
    <row r="6" spans="1:16" ht="15" customHeight="1" x14ac:dyDescent="0.2">
      <c r="A6" s="355"/>
      <c r="B6" s="356"/>
      <c r="C6" s="356"/>
      <c r="D6" s="356"/>
      <c r="E6" s="356"/>
      <c r="F6" s="356"/>
      <c r="G6" s="356"/>
      <c r="H6" s="356"/>
      <c r="I6" s="356"/>
      <c r="J6" s="356"/>
      <c r="K6" s="356"/>
      <c r="L6" s="356"/>
      <c r="M6" s="356"/>
      <c r="N6" s="356"/>
      <c r="O6" s="356"/>
      <c r="P6" s="357"/>
    </row>
    <row r="7" spans="1:16" x14ac:dyDescent="0.2">
      <c r="A7" s="176" t="s">
        <v>22</v>
      </c>
      <c r="B7" s="176" t="s">
        <v>23</v>
      </c>
      <c r="C7" s="176" t="s">
        <v>24</v>
      </c>
      <c r="D7" s="176" t="s">
        <v>25</v>
      </c>
      <c r="E7" s="176" t="s">
        <v>26</v>
      </c>
      <c r="F7" s="177" t="s">
        <v>27</v>
      </c>
      <c r="G7" s="177" t="s">
        <v>28</v>
      </c>
      <c r="H7" s="177" t="s">
        <v>434</v>
      </c>
      <c r="I7" s="176" t="s">
        <v>30</v>
      </c>
      <c r="J7" s="176" t="s">
        <v>31</v>
      </c>
      <c r="K7" s="177" t="s">
        <v>32</v>
      </c>
      <c r="L7" s="177" t="s">
        <v>19</v>
      </c>
      <c r="M7" s="177" t="s">
        <v>33</v>
      </c>
      <c r="N7" s="177" t="s">
        <v>34</v>
      </c>
      <c r="O7" s="177" t="s">
        <v>35</v>
      </c>
      <c r="P7" s="178" t="s">
        <v>36</v>
      </c>
    </row>
    <row r="8" spans="1:16" x14ac:dyDescent="0.2">
      <c r="A8" s="147" t="s">
        <v>459</v>
      </c>
      <c r="B8" s="147"/>
      <c r="C8" s="147"/>
      <c r="D8" s="147" t="s">
        <v>214</v>
      </c>
      <c r="E8" s="148" t="s">
        <v>458</v>
      </c>
      <c r="F8" s="149">
        <f t="shared" si="0"/>
        <v>63973.7</v>
      </c>
      <c r="G8" s="150">
        <v>54215</v>
      </c>
      <c r="H8" s="149">
        <f>G8*18%</f>
        <v>9758.6999999999989</v>
      </c>
      <c r="I8" s="147"/>
      <c r="J8" s="148"/>
      <c r="K8" s="149">
        <f t="shared" si="2"/>
        <v>1084.3</v>
      </c>
      <c r="L8" s="149">
        <f t="shared" si="3"/>
        <v>62889.399999999994</v>
      </c>
      <c r="M8" s="147">
        <v>62890</v>
      </c>
      <c r="N8" s="147" t="s">
        <v>526</v>
      </c>
      <c r="O8" s="142" t="s">
        <v>136</v>
      </c>
      <c r="P8" s="143" t="s">
        <v>137</v>
      </c>
    </row>
    <row r="9" spans="1:16" x14ac:dyDescent="0.2">
      <c r="A9" s="147" t="s">
        <v>583</v>
      </c>
      <c r="B9" s="147"/>
      <c r="C9" s="147"/>
      <c r="D9" s="147" t="s">
        <v>214</v>
      </c>
      <c r="E9" s="148" t="s">
        <v>585</v>
      </c>
      <c r="F9" s="149">
        <f t="shared" si="0"/>
        <v>62687.5</v>
      </c>
      <c r="G9" s="150">
        <v>53125</v>
      </c>
      <c r="H9" s="149">
        <f t="shared" ref="H9:H18" si="4">G9*18%</f>
        <v>9562.5</v>
      </c>
      <c r="I9" s="147"/>
      <c r="J9" s="148"/>
      <c r="K9" s="149">
        <f t="shared" si="2"/>
        <v>1062.5</v>
      </c>
      <c r="L9" s="149">
        <f t="shared" si="3"/>
        <v>61625</v>
      </c>
      <c r="M9" s="147">
        <v>61625</v>
      </c>
      <c r="N9" s="147" t="s">
        <v>642</v>
      </c>
      <c r="O9" s="142" t="s">
        <v>136</v>
      </c>
      <c r="P9" s="143" t="s">
        <v>137</v>
      </c>
    </row>
    <row r="10" spans="1:16" x14ac:dyDescent="0.2">
      <c r="A10" s="147" t="s">
        <v>737</v>
      </c>
      <c r="B10" s="147"/>
      <c r="C10" s="147"/>
      <c r="D10" s="147" t="s">
        <v>214</v>
      </c>
      <c r="E10" s="148" t="s">
        <v>740</v>
      </c>
      <c r="F10" s="149">
        <f t="shared" si="0"/>
        <v>29500</v>
      </c>
      <c r="G10" s="150">
        <v>25000</v>
      </c>
      <c r="H10" s="149">
        <f t="shared" si="4"/>
        <v>4500</v>
      </c>
      <c r="I10" s="147"/>
      <c r="J10" s="148"/>
      <c r="K10" s="149">
        <f t="shared" si="2"/>
        <v>500</v>
      </c>
      <c r="L10" s="149">
        <f t="shared" si="3"/>
        <v>29000</v>
      </c>
      <c r="M10" s="147">
        <v>29000</v>
      </c>
      <c r="N10" s="147" t="s">
        <v>855</v>
      </c>
      <c r="O10" s="142" t="s">
        <v>136</v>
      </c>
      <c r="P10" s="143" t="s">
        <v>137</v>
      </c>
    </row>
    <row r="11" spans="1:16" x14ac:dyDescent="0.2">
      <c r="A11" s="147" t="s">
        <v>797</v>
      </c>
      <c r="B11" s="147"/>
      <c r="C11" s="147"/>
      <c r="D11" s="147" t="s">
        <v>214</v>
      </c>
      <c r="E11" s="148" t="s">
        <v>836</v>
      </c>
      <c r="F11" s="149">
        <f t="shared" si="0"/>
        <v>40120</v>
      </c>
      <c r="G11" s="150">
        <v>34000</v>
      </c>
      <c r="H11" s="149">
        <f t="shared" si="4"/>
        <v>6120</v>
      </c>
      <c r="I11" s="147"/>
      <c r="J11" s="148"/>
      <c r="K11" s="149">
        <f t="shared" si="2"/>
        <v>680</v>
      </c>
      <c r="L11" s="149">
        <f t="shared" si="3"/>
        <v>39440</v>
      </c>
      <c r="M11" s="147">
        <v>39440</v>
      </c>
      <c r="N11" s="147" t="s">
        <v>919</v>
      </c>
      <c r="O11" s="142" t="s">
        <v>136</v>
      </c>
      <c r="P11" s="143" t="s">
        <v>137</v>
      </c>
    </row>
    <row r="12" spans="1:16" x14ac:dyDescent="0.2">
      <c r="A12" s="147" t="s">
        <v>944</v>
      </c>
      <c r="B12" s="147"/>
      <c r="C12" s="147"/>
      <c r="D12" s="147" t="s">
        <v>214</v>
      </c>
      <c r="E12" s="148" t="s">
        <v>966</v>
      </c>
      <c r="F12" s="149">
        <f t="shared" si="0"/>
        <v>29500</v>
      </c>
      <c r="G12" s="150">
        <v>25000</v>
      </c>
      <c r="H12" s="149">
        <f t="shared" si="4"/>
        <v>4500</v>
      </c>
      <c r="I12" s="147"/>
      <c r="J12" s="148"/>
      <c r="K12" s="149">
        <f t="shared" si="2"/>
        <v>500</v>
      </c>
      <c r="L12" s="149">
        <f t="shared" si="3"/>
        <v>29000</v>
      </c>
      <c r="M12" s="147">
        <v>29000</v>
      </c>
      <c r="N12" s="147" t="s">
        <v>968</v>
      </c>
      <c r="O12" s="142" t="s">
        <v>136</v>
      </c>
      <c r="P12" s="143" t="s">
        <v>137</v>
      </c>
    </row>
    <row r="13" spans="1:16" x14ac:dyDescent="0.2">
      <c r="A13" s="147" t="s">
        <v>1028</v>
      </c>
      <c r="B13" s="147"/>
      <c r="C13" s="147"/>
      <c r="D13" s="147" t="s">
        <v>214</v>
      </c>
      <c r="E13" s="148" t="s">
        <v>1027</v>
      </c>
      <c r="F13" s="149">
        <f t="shared" si="0"/>
        <v>29500</v>
      </c>
      <c r="G13" s="150">
        <v>25000</v>
      </c>
      <c r="H13" s="149">
        <f t="shared" si="4"/>
        <v>4500</v>
      </c>
      <c r="I13" s="147"/>
      <c r="J13" s="148"/>
      <c r="K13" s="149">
        <f t="shared" si="2"/>
        <v>500</v>
      </c>
      <c r="L13" s="149">
        <f t="shared" si="3"/>
        <v>29000</v>
      </c>
      <c r="M13" s="147">
        <v>29000</v>
      </c>
      <c r="N13" s="147" t="s">
        <v>1051</v>
      </c>
      <c r="O13" s="142" t="s">
        <v>136</v>
      </c>
      <c r="P13" s="143" t="s">
        <v>137</v>
      </c>
    </row>
    <row r="14" spans="1:16" x14ac:dyDescent="0.2">
      <c r="A14" s="147" t="s">
        <v>1112</v>
      </c>
      <c r="B14" s="147"/>
      <c r="C14" s="147"/>
      <c r="D14" s="147" t="s">
        <v>214</v>
      </c>
      <c r="E14" s="148" t="s">
        <v>1113</v>
      </c>
      <c r="F14" s="149">
        <f t="shared" si="0"/>
        <v>29500</v>
      </c>
      <c r="G14" s="150">
        <v>25000</v>
      </c>
      <c r="H14" s="149">
        <f t="shared" si="4"/>
        <v>4500</v>
      </c>
      <c r="I14" s="147"/>
      <c r="J14" s="148"/>
      <c r="K14" s="149">
        <f t="shared" si="2"/>
        <v>500</v>
      </c>
      <c r="L14" s="149">
        <f t="shared" si="3"/>
        <v>29000</v>
      </c>
      <c r="M14" s="147">
        <v>29000</v>
      </c>
      <c r="N14" s="147" t="s">
        <v>1167</v>
      </c>
      <c r="O14" s="142" t="s">
        <v>136</v>
      </c>
      <c r="P14" s="143" t="s">
        <v>137</v>
      </c>
    </row>
    <row r="15" spans="1:16" x14ac:dyDescent="0.2">
      <c r="A15" s="144" t="s">
        <v>1213</v>
      </c>
      <c r="B15" s="144"/>
      <c r="C15" s="144"/>
      <c r="D15" s="144" t="s">
        <v>214</v>
      </c>
      <c r="E15" s="156" t="s">
        <v>1212</v>
      </c>
      <c r="F15" s="163">
        <f t="shared" si="0"/>
        <v>450782.42</v>
      </c>
      <c r="G15" s="145">
        <v>382019</v>
      </c>
      <c r="H15" s="163">
        <f t="shared" si="4"/>
        <v>68763.42</v>
      </c>
      <c r="I15" s="144"/>
      <c r="J15" s="156"/>
      <c r="K15" s="163">
        <f t="shared" si="2"/>
        <v>7640.38</v>
      </c>
      <c r="L15" s="163">
        <f t="shared" si="3"/>
        <v>443142.04</v>
      </c>
      <c r="M15" s="144">
        <v>443142</v>
      </c>
      <c r="N15" s="144" t="s">
        <v>1252</v>
      </c>
      <c r="O15" s="142" t="s">
        <v>136</v>
      </c>
      <c r="P15" s="143" t="s">
        <v>137</v>
      </c>
    </row>
    <row r="16" spans="1:16" x14ac:dyDescent="0.2">
      <c r="A16" s="12"/>
      <c r="B16" s="12"/>
      <c r="C16" s="12"/>
      <c r="D16" s="12"/>
      <c r="E16" s="62"/>
      <c r="F16" s="70">
        <f t="shared" si="0"/>
        <v>0</v>
      </c>
      <c r="G16" s="38"/>
      <c r="H16" s="70">
        <f t="shared" si="4"/>
        <v>0</v>
      </c>
      <c r="I16" s="12"/>
      <c r="J16" s="62"/>
      <c r="K16" s="70">
        <f t="shared" si="2"/>
        <v>0</v>
      </c>
      <c r="L16" s="70">
        <f t="shared" si="3"/>
        <v>0</v>
      </c>
      <c r="M16" s="12"/>
      <c r="N16" s="12"/>
      <c r="O16" s="12"/>
      <c r="P16" s="39"/>
    </row>
    <row r="17" spans="1:16" x14ac:dyDescent="0.2">
      <c r="A17" s="12"/>
      <c r="B17" s="12"/>
      <c r="C17" s="12"/>
      <c r="D17" s="12"/>
      <c r="E17" s="62"/>
      <c r="F17" s="70">
        <f t="shared" si="0"/>
        <v>0</v>
      </c>
      <c r="G17" s="38"/>
      <c r="H17" s="70">
        <f t="shared" si="4"/>
        <v>0</v>
      </c>
      <c r="I17" s="12"/>
      <c r="J17" s="62"/>
      <c r="K17" s="70">
        <f t="shared" si="2"/>
        <v>0</v>
      </c>
      <c r="L17" s="70">
        <f t="shared" si="3"/>
        <v>0</v>
      </c>
      <c r="M17" s="12"/>
      <c r="N17" s="12"/>
      <c r="O17" s="12"/>
      <c r="P17" s="39"/>
    </row>
    <row r="18" spans="1:16" x14ac:dyDescent="0.2">
      <c r="A18" s="12"/>
      <c r="B18" s="12"/>
      <c r="C18" s="12"/>
      <c r="D18" s="12"/>
      <c r="E18" s="62"/>
      <c r="F18" s="70">
        <f t="shared" si="0"/>
        <v>0</v>
      </c>
      <c r="G18" s="38"/>
      <c r="H18" s="70">
        <f t="shared" si="4"/>
        <v>0</v>
      </c>
      <c r="I18" s="12"/>
      <c r="J18" s="62"/>
      <c r="K18" s="70">
        <f t="shared" si="2"/>
        <v>0</v>
      </c>
      <c r="L18" s="70">
        <f t="shared" si="3"/>
        <v>0</v>
      </c>
      <c r="M18" s="12"/>
      <c r="N18" s="12"/>
      <c r="O18" s="12"/>
      <c r="P18" s="37"/>
    </row>
    <row r="20" spans="1:16" ht="23.25" x14ac:dyDescent="0.35">
      <c r="E20" s="40" t="s">
        <v>37</v>
      </c>
      <c r="F20" s="27">
        <f>SUM(F2:F18)</f>
        <v>1181769.3699999999</v>
      </c>
      <c r="G20" s="27">
        <f>SUM(G2:G18)</f>
        <v>1011364</v>
      </c>
      <c r="H20" s="27">
        <f>SUM(H2:H18)</f>
        <v>170405.37</v>
      </c>
      <c r="I20" s="36"/>
      <c r="J20" s="33"/>
      <c r="K20" s="28">
        <f>SUM(K2:K18)</f>
        <v>20227.28</v>
      </c>
      <c r="L20" s="27">
        <f>SUM(L2:L18)</f>
        <v>1161542.0899999999</v>
      </c>
      <c r="M20" s="27">
        <f>SUM(M2:M18)</f>
        <v>1161542</v>
      </c>
    </row>
    <row r="21" spans="1:16" ht="18.75" x14ac:dyDescent="0.3">
      <c r="E21" s="41" t="s">
        <v>38</v>
      </c>
      <c r="P21" s="85"/>
    </row>
    <row r="22" spans="1:16" ht="18.75" x14ac:dyDescent="0.3">
      <c r="E22" s="181" t="s">
        <v>443</v>
      </c>
      <c r="P22" s="85"/>
    </row>
    <row r="24" spans="1:16" x14ac:dyDescent="0.2">
      <c r="M24" s="36">
        <f>L9-M9</f>
        <v>0</v>
      </c>
      <c r="N24" s="33">
        <v>390000</v>
      </c>
    </row>
    <row r="25" spans="1:16" x14ac:dyDescent="0.2">
      <c r="M25" s="33">
        <f>G9*10%</f>
        <v>5312.5</v>
      </c>
      <c r="N25" s="33">
        <v>16383</v>
      </c>
    </row>
    <row r="26" spans="1:16" x14ac:dyDescent="0.2">
      <c r="M26" s="36">
        <f>F9-M25</f>
        <v>57375</v>
      </c>
    </row>
    <row r="28" spans="1:16" x14ac:dyDescent="0.2">
      <c r="I28" s="36"/>
    </row>
  </sheetData>
  <mergeCells count="1">
    <mergeCell ref="A6:P6"/>
  </mergeCells>
  <hyperlinks>
    <hyperlink ref="E20" location="HOME!A1" display="HOME"/>
    <hyperlink ref="E21" location="MONTHWISE!A1" display="Monthwise"/>
    <hyperlink ref="E22" location="'GST-Monthwise'!A1" display="GST - Monthwis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P21"/>
  <sheetViews>
    <sheetView workbookViewId="0">
      <selection activeCell="E19" sqref="E19"/>
    </sheetView>
  </sheetViews>
  <sheetFormatPr defaultRowHeight="15" x14ac:dyDescent="0.25"/>
  <cols>
    <col min="1" max="1" width="12.85546875" bestFit="1" customWidth="1"/>
    <col min="2" max="2" width="5.5703125" bestFit="1" customWidth="1"/>
    <col min="3" max="3" width="8.7109375" bestFit="1" customWidth="1"/>
    <col min="4" max="4" width="7.5703125" bestFit="1" customWidth="1"/>
    <col min="5" max="5" width="29.1406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9.7109375" bestFit="1" customWidth="1"/>
  </cols>
  <sheetData>
    <row r="1" spans="1:16" s="63" customFormat="1" x14ac:dyDescent="0.25">
      <c r="A1" s="59" t="s">
        <v>22</v>
      </c>
      <c r="B1" s="60" t="s">
        <v>23</v>
      </c>
      <c r="C1" s="60" t="s">
        <v>24</v>
      </c>
      <c r="D1" s="60" t="s">
        <v>25</v>
      </c>
      <c r="E1" s="60" t="s">
        <v>26</v>
      </c>
      <c r="F1" s="61" t="s">
        <v>27</v>
      </c>
      <c r="G1" s="61" t="s">
        <v>28</v>
      </c>
      <c r="H1" s="61" t="s">
        <v>29</v>
      </c>
      <c r="I1" s="60" t="s">
        <v>30</v>
      </c>
      <c r="J1" s="2" t="s">
        <v>31</v>
      </c>
      <c r="K1" s="3" t="s">
        <v>32</v>
      </c>
      <c r="L1" s="3" t="s">
        <v>19</v>
      </c>
      <c r="M1" s="3" t="s">
        <v>33</v>
      </c>
      <c r="N1" s="3" t="s">
        <v>34</v>
      </c>
      <c r="O1" s="3" t="s">
        <v>35</v>
      </c>
      <c r="P1" s="4" t="s">
        <v>36</v>
      </c>
    </row>
    <row r="2" spans="1:16" s="63" customFormat="1" x14ac:dyDescent="0.25">
      <c r="A2" s="144" t="s">
        <v>131</v>
      </c>
      <c r="B2" s="144"/>
      <c r="C2" s="144"/>
      <c r="D2" s="144"/>
      <c r="E2" s="144" t="s">
        <v>133</v>
      </c>
      <c r="F2" s="145">
        <f t="shared" ref="F2:F17" si="0">SUM(G2:H2)</f>
        <v>251242.8</v>
      </c>
      <c r="G2" s="145">
        <v>218472</v>
      </c>
      <c r="H2" s="145">
        <f>G2*15%</f>
        <v>32770.799999999996</v>
      </c>
      <c r="I2" s="146"/>
      <c r="J2" s="146"/>
      <c r="K2" s="145">
        <f>G2*2%</f>
        <v>4369.4400000000005</v>
      </c>
      <c r="L2" s="145">
        <f>F2-K2</f>
        <v>246873.36</v>
      </c>
      <c r="M2" s="144">
        <v>246873</v>
      </c>
      <c r="N2" s="144" t="s">
        <v>138</v>
      </c>
      <c r="O2" s="142" t="s">
        <v>136</v>
      </c>
      <c r="P2" s="143" t="s">
        <v>137</v>
      </c>
    </row>
    <row r="3" spans="1:16" s="63" customFormat="1" x14ac:dyDescent="0.25">
      <c r="A3" s="144" t="s">
        <v>131</v>
      </c>
      <c r="B3" s="144"/>
      <c r="C3" s="144"/>
      <c r="D3" s="144"/>
      <c r="E3" s="145" t="s">
        <v>134</v>
      </c>
      <c r="F3" s="145">
        <f t="shared" si="0"/>
        <v>209040.1</v>
      </c>
      <c r="G3" s="145">
        <v>181774</v>
      </c>
      <c r="H3" s="145">
        <f t="shared" ref="H3:H7" si="1">G3*15%</f>
        <v>27266.1</v>
      </c>
      <c r="I3" s="146"/>
      <c r="J3" s="146"/>
      <c r="K3" s="145">
        <f t="shared" ref="K3:K17" si="2">G3*2%</f>
        <v>3635.48</v>
      </c>
      <c r="L3" s="145">
        <f t="shared" ref="L3:L17" si="3">F3-K3</f>
        <v>205404.62</v>
      </c>
      <c r="M3" s="144">
        <v>205405</v>
      </c>
      <c r="N3" s="144" t="s">
        <v>138</v>
      </c>
      <c r="O3" s="142" t="s">
        <v>136</v>
      </c>
      <c r="P3" s="143" t="s">
        <v>137</v>
      </c>
    </row>
    <row r="4" spans="1:16" s="63" customFormat="1" x14ac:dyDescent="0.25">
      <c r="A4" s="144" t="s">
        <v>211</v>
      </c>
      <c r="B4" s="144"/>
      <c r="C4" s="144"/>
      <c r="D4" s="144"/>
      <c r="E4" s="145" t="s">
        <v>212</v>
      </c>
      <c r="F4" s="145">
        <f t="shared" si="0"/>
        <v>34038.85</v>
      </c>
      <c r="G4" s="145">
        <v>29599</v>
      </c>
      <c r="H4" s="145">
        <f t="shared" si="1"/>
        <v>4439.8499999999995</v>
      </c>
      <c r="I4" s="146"/>
      <c r="J4" s="146"/>
      <c r="K4" s="145">
        <f t="shared" si="2"/>
        <v>591.98</v>
      </c>
      <c r="L4" s="145">
        <f t="shared" si="3"/>
        <v>33446.869999999995</v>
      </c>
      <c r="M4" s="144">
        <v>33447</v>
      </c>
      <c r="N4" s="144" t="s">
        <v>287</v>
      </c>
      <c r="O4" s="142" t="s">
        <v>136</v>
      </c>
      <c r="P4" s="143" t="s">
        <v>137</v>
      </c>
    </row>
    <row r="5" spans="1:16" s="63" customFormat="1" x14ac:dyDescent="0.25">
      <c r="A5" s="144" t="s">
        <v>251</v>
      </c>
      <c r="B5" s="144"/>
      <c r="C5" s="144"/>
      <c r="D5" s="144"/>
      <c r="E5" s="145" t="s">
        <v>254</v>
      </c>
      <c r="F5" s="145">
        <f t="shared" si="0"/>
        <v>45075.4</v>
      </c>
      <c r="G5" s="145">
        <v>39196</v>
      </c>
      <c r="H5" s="145">
        <f t="shared" si="1"/>
        <v>5879.4</v>
      </c>
      <c r="I5" s="146"/>
      <c r="J5" s="146"/>
      <c r="K5" s="145">
        <f t="shared" si="2"/>
        <v>783.92000000000007</v>
      </c>
      <c r="L5" s="145">
        <f t="shared" si="3"/>
        <v>44291.48</v>
      </c>
      <c r="M5" s="144">
        <v>44291</v>
      </c>
      <c r="N5" s="144" t="s">
        <v>287</v>
      </c>
      <c r="O5" s="142" t="s">
        <v>136</v>
      </c>
      <c r="P5" s="143" t="s">
        <v>137</v>
      </c>
    </row>
    <row r="6" spans="1:16" s="63" customFormat="1" x14ac:dyDescent="0.25">
      <c r="A6" s="144" t="s">
        <v>270</v>
      </c>
      <c r="B6" s="144"/>
      <c r="C6" s="144"/>
      <c r="D6" s="144"/>
      <c r="E6" s="145" t="s">
        <v>278</v>
      </c>
      <c r="F6" s="145">
        <f t="shared" si="0"/>
        <v>45606.7</v>
      </c>
      <c r="G6" s="145">
        <v>39658</v>
      </c>
      <c r="H6" s="145">
        <f t="shared" si="1"/>
        <v>5948.7</v>
      </c>
      <c r="I6" s="146"/>
      <c r="J6" s="146"/>
      <c r="K6" s="145">
        <f t="shared" si="2"/>
        <v>793.16</v>
      </c>
      <c r="L6" s="145">
        <f t="shared" si="3"/>
        <v>44813.539999999994</v>
      </c>
      <c r="M6" s="144">
        <v>44813</v>
      </c>
      <c r="N6" s="144" t="s">
        <v>497</v>
      </c>
      <c r="O6" s="142" t="s">
        <v>136</v>
      </c>
      <c r="P6" s="143" t="s">
        <v>137</v>
      </c>
    </row>
    <row r="7" spans="1:16" s="63" customFormat="1" x14ac:dyDescent="0.25">
      <c r="A7" s="12"/>
      <c r="B7" s="12"/>
      <c r="C7" s="12"/>
      <c r="D7" s="12"/>
      <c r="E7" s="38"/>
      <c r="F7" s="16">
        <f t="shared" si="0"/>
        <v>0</v>
      </c>
      <c r="G7" s="38"/>
      <c r="H7" s="38">
        <f t="shared" si="1"/>
        <v>0</v>
      </c>
      <c r="I7" s="57"/>
      <c r="J7" s="57"/>
      <c r="K7" s="38">
        <f t="shared" si="2"/>
        <v>0</v>
      </c>
      <c r="L7" s="38">
        <f t="shared" si="3"/>
        <v>0</v>
      </c>
      <c r="M7" s="12"/>
      <c r="N7" s="12"/>
      <c r="O7" s="10"/>
      <c r="P7" s="13"/>
    </row>
    <row r="8" spans="1:16" s="63" customFormat="1" x14ac:dyDescent="0.25">
      <c r="A8" s="176" t="s">
        <v>22</v>
      </c>
      <c r="B8" s="176" t="s">
        <v>23</v>
      </c>
      <c r="C8" s="176" t="s">
        <v>24</v>
      </c>
      <c r="D8" s="176" t="s">
        <v>25</v>
      </c>
      <c r="E8" s="176" t="s">
        <v>26</v>
      </c>
      <c r="F8" s="177" t="s">
        <v>27</v>
      </c>
      <c r="G8" s="177" t="s">
        <v>28</v>
      </c>
      <c r="H8" s="177" t="s">
        <v>434</v>
      </c>
      <c r="I8" s="176" t="s">
        <v>30</v>
      </c>
      <c r="J8" s="176" t="s">
        <v>31</v>
      </c>
      <c r="K8" s="177" t="s">
        <v>32</v>
      </c>
      <c r="L8" s="177" t="s">
        <v>19</v>
      </c>
      <c r="M8" s="177" t="s">
        <v>33</v>
      </c>
      <c r="N8" s="177" t="s">
        <v>34</v>
      </c>
      <c r="O8" s="177" t="s">
        <v>35</v>
      </c>
      <c r="P8" s="178" t="s">
        <v>36</v>
      </c>
    </row>
    <row r="9" spans="1:16" s="63" customFormat="1" x14ac:dyDescent="0.25">
      <c r="A9" s="144" t="s">
        <v>526</v>
      </c>
      <c r="B9" s="144"/>
      <c r="C9" s="144"/>
      <c r="D9" s="144"/>
      <c r="E9" s="145" t="s">
        <v>532</v>
      </c>
      <c r="F9" s="150">
        <f t="shared" si="0"/>
        <v>278543.71999999997</v>
      </c>
      <c r="G9" s="145">
        <v>236054</v>
      </c>
      <c r="H9" s="145">
        <f>G9*18%</f>
        <v>42489.72</v>
      </c>
      <c r="I9" s="146"/>
      <c r="J9" s="146"/>
      <c r="K9" s="145">
        <f t="shared" si="2"/>
        <v>4721.08</v>
      </c>
      <c r="L9" s="145">
        <f t="shared" si="3"/>
        <v>273822.63999999996</v>
      </c>
      <c r="M9" s="144">
        <v>273823</v>
      </c>
      <c r="N9" s="144" t="s">
        <v>857</v>
      </c>
      <c r="O9" s="142" t="s">
        <v>136</v>
      </c>
      <c r="P9" s="143" t="s">
        <v>137</v>
      </c>
    </row>
    <row r="10" spans="1:16" s="63" customFormat="1" x14ac:dyDescent="0.25">
      <c r="A10" s="144" t="s">
        <v>690</v>
      </c>
      <c r="B10" s="144"/>
      <c r="C10" s="144"/>
      <c r="D10" s="144"/>
      <c r="E10" s="145" t="s">
        <v>691</v>
      </c>
      <c r="F10" s="150">
        <f t="shared" si="0"/>
        <v>40374.879999999997</v>
      </c>
      <c r="G10" s="145">
        <v>34216</v>
      </c>
      <c r="H10" s="145">
        <f t="shared" ref="H10:H17" si="4">G10*18%</f>
        <v>6158.88</v>
      </c>
      <c r="I10" s="146"/>
      <c r="J10" s="146"/>
      <c r="K10" s="145">
        <f t="shared" si="2"/>
        <v>684.32</v>
      </c>
      <c r="L10" s="145">
        <f t="shared" si="3"/>
        <v>39690.559999999998</v>
      </c>
      <c r="M10" s="144">
        <v>39691</v>
      </c>
      <c r="N10" s="144" t="s">
        <v>1086</v>
      </c>
      <c r="O10" s="142" t="s">
        <v>136</v>
      </c>
      <c r="P10" s="143" t="s">
        <v>137</v>
      </c>
    </row>
    <row r="11" spans="1:16" s="63" customFormat="1" x14ac:dyDescent="0.25">
      <c r="A11" s="144" t="s">
        <v>842</v>
      </c>
      <c r="B11" s="144"/>
      <c r="C11" s="144"/>
      <c r="D11" s="144"/>
      <c r="E11" s="145" t="s">
        <v>849</v>
      </c>
      <c r="F11" s="150">
        <f t="shared" ref="F11:F15" si="5">SUM(G11:H11)</f>
        <v>77579.100000000006</v>
      </c>
      <c r="G11" s="145">
        <v>65745</v>
      </c>
      <c r="H11" s="145">
        <f t="shared" si="4"/>
        <v>11834.1</v>
      </c>
      <c r="I11" s="146"/>
      <c r="J11" s="146"/>
      <c r="K11" s="145">
        <f t="shared" ref="K11:K15" si="6">G11*2%</f>
        <v>1314.9</v>
      </c>
      <c r="L11" s="145">
        <f t="shared" ref="L11:L15" si="7">F11-K11</f>
        <v>76264.200000000012</v>
      </c>
      <c r="M11" s="144">
        <v>76264</v>
      </c>
      <c r="N11" s="144" t="s">
        <v>1278</v>
      </c>
      <c r="O11" s="142" t="s">
        <v>136</v>
      </c>
      <c r="P11" s="143" t="s">
        <v>137</v>
      </c>
    </row>
    <row r="12" spans="1:16" s="63" customFormat="1" x14ac:dyDescent="0.25">
      <c r="A12" s="144" t="s">
        <v>842</v>
      </c>
      <c r="B12" s="144"/>
      <c r="C12" s="144"/>
      <c r="D12" s="144"/>
      <c r="E12" s="145" t="s">
        <v>850</v>
      </c>
      <c r="F12" s="150">
        <f t="shared" si="5"/>
        <v>60626.04</v>
      </c>
      <c r="G12" s="145">
        <v>51378</v>
      </c>
      <c r="H12" s="145">
        <f t="shared" si="4"/>
        <v>9248.0399999999991</v>
      </c>
      <c r="I12" s="146"/>
      <c r="J12" s="146"/>
      <c r="K12" s="145">
        <f t="shared" si="6"/>
        <v>1027.56</v>
      </c>
      <c r="L12" s="145">
        <f t="shared" si="7"/>
        <v>59598.48</v>
      </c>
      <c r="M12" s="144">
        <v>59598</v>
      </c>
      <c r="N12" s="144" t="s">
        <v>1086</v>
      </c>
      <c r="O12" s="142" t="s">
        <v>136</v>
      </c>
      <c r="P12" s="143" t="s">
        <v>137</v>
      </c>
    </row>
    <row r="13" spans="1:16" s="63" customFormat="1" x14ac:dyDescent="0.25">
      <c r="A13" s="144" t="s">
        <v>968</v>
      </c>
      <c r="B13" s="144"/>
      <c r="C13" s="144"/>
      <c r="D13" s="144"/>
      <c r="E13" s="145" t="s">
        <v>1115</v>
      </c>
      <c r="F13" s="150">
        <f t="shared" si="5"/>
        <v>87750.7</v>
      </c>
      <c r="G13" s="145">
        <v>74365</v>
      </c>
      <c r="H13" s="145">
        <f t="shared" si="4"/>
        <v>13385.699999999999</v>
      </c>
      <c r="I13" s="146"/>
      <c r="J13" s="146"/>
      <c r="K13" s="145">
        <f t="shared" si="6"/>
        <v>1487.3</v>
      </c>
      <c r="L13" s="145">
        <f t="shared" si="7"/>
        <v>86263.4</v>
      </c>
      <c r="M13" s="144">
        <v>86262</v>
      </c>
      <c r="N13" s="144" t="s">
        <v>1270</v>
      </c>
      <c r="O13" s="142" t="s">
        <v>136</v>
      </c>
      <c r="P13" s="143" t="s">
        <v>137</v>
      </c>
    </row>
    <row r="14" spans="1:16" s="63" customFormat="1" x14ac:dyDescent="0.25">
      <c r="A14" s="144" t="s">
        <v>999</v>
      </c>
      <c r="B14" s="144"/>
      <c r="C14" s="144"/>
      <c r="D14" s="144"/>
      <c r="E14" s="145" t="s">
        <v>998</v>
      </c>
      <c r="F14" s="150">
        <f t="shared" si="5"/>
        <v>19057</v>
      </c>
      <c r="G14" s="145">
        <v>16150</v>
      </c>
      <c r="H14" s="145">
        <f t="shared" si="4"/>
        <v>2907</v>
      </c>
      <c r="I14" s="146"/>
      <c r="J14" s="146"/>
      <c r="K14" s="145">
        <f t="shared" si="6"/>
        <v>323</v>
      </c>
      <c r="L14" s="145">
        <f t="shared" si="7"/>
        <v>18734</v>
      </c>
      <c r="M14" s="144">
        <v>18734</v>
      </c>
      <c r="N14" s="144" t="s">
        <v>1173</v>
      </c>
      <c r="O14" s="142" t="s">
        <v>136</v>
      </c>
      <c r="P14" s="143" t="s">
        <v>137</v>
      </c>
    </row>
    <row r="15" spans="1:16" s="63" customFormat="1" x14ac:dyDescent="0.25">
      <c r="A15" s="144" t="s">
        <v>1133</v>
      </c>
      <c r="B15" s="144"/>
      <c r="C15" s="144"/>
      <c r="D15" s="144"/>
      <c r="E15" s="145" t="s">
        <v>1134</v>
      </c>
      <c r="F15" s="150">
        <f t="shared" si="5"/>
        <v>5947.2</v>
      </c>
      <c r="G15" s="145">
        <v>5040</v>
      </c>
      <c r="H15" s="145">
        <f t="shared" si="4"/>
        <v>907.19999999999993</v>
      </c>
      <c r="I15" s="146"/>
      <c r="J15" s="146"/>
      <c r="K15" s="145">
        <f t="shared" si="6"/>
        <v>100.8</v>
      </c>
      <c r="L15" s="145">
        <f t="shared" si="7"/>
        <v>5846.4</v>
      </c>
      <c r="M15" s="144">
        <v>5846</v>
      </c>
      <c r="N15" s="144" t="s">
        <v>1173</v>
      </c>
      <c r="O15" s="142" t="s">
        <v>136</v>
      </c>
      <c r="P15" s="143" t="s">
        <v>137</v>
      </c>
    </row>
    <row r="16" spans="1:16" s="63" customFormat="1" x14ac:dyDescent="0.25">
      <c r="A16" s="144" t="s">
        <v>1133</v>
      </c>
      <c r="B16" s="144"/>
      <c r="C16" s="144"/>
      <c r="D16" s="144"/>
      <c r="E16" s="145" t="s">
        <v>1135</v>
      </c>
      <c r="F16" s="150">
        <f t="shared" si="0"/>
        <v>92050.62</v>
      </c>
      <c r="G16" s="145">
        <v>78009</v>
      </c>
      <c r="H16" s="145">
        <f t="shared" si="4"/>
        <v>14041.619999999999</v>
      </c>
      <c r="I16" s="144"/>
      <c r="J16" s="146"/>
      <c r="K16" s="145">
        <f t="shared" si="2"/>
        <v>1560.18</v>
      </c>
      <c r="L16" s="145">
        <f t="shared" si="3"/>
        <v>90490.44</v>
      </c>
      <c r="M16" s="144">
        <v>90493</v>
      </c>
      <c r="N16" s="144" t="s">
        <v>1279</v>
      </c>
      <c r="O16" s="142" t="s">
        <v>136</v>
      </c>
      <c r="P16" s="143" t="s">
        <v>137</v>
      </c>
    </row>
    <row r="17" spans="1:16" s="63" customFormat="1" x14ac:dyDescent="0.25">
      <c r="A17" s="12"/>
      <c r="B17" s="12"/>
      <c r="C17" s="12"/>
      <c r="D17" s="12"/>
      <c r="E17" s="38"/>
      <c r="F17" s="16">
        <f t="shared" si="0"/>
        <v>0</v>
      </c>
      <c r="G17" s="38"/>
      <c r="H17" s="38">
        <f t="shared" si="4"/>
        <v>0</v>
      </c>
      <c r="I17" s="12"/>
      <c r="J17" s="57"/>
      <c r="K17" s="38">
        <f t="shared" si="2"/>
        <v>0</v>
      </c>
      <c r="L17" s="38">
        <f t="shared" si="3"/>
        <v>0</v>
      </c>
      <c r="M17" s="12"/>
      <c r="N17" s="12"/>
      <c r="O17" s="12"/>
      <c r="P17" s="12"/>
    </row>
    <row r="18" spans="1:16" x14ac:dyDescent="0.25">
      <c r="A18" s="5"/>
      <c r="B18" s="5"/>
      <c r="C18" s="5"/>
      <c r="D18" s="5"/>
      <c r="E18" s="26"/>
      <c r="F18" s="26"/>
      <c r="G18" s="26"/>
      <c r="H18" s="26"/>
      <c r="I18" s="5"/>
      <c r="J18" s="26"/>
      <c r="K18" s="26"/>
      <c r="L18" s="26"/>
      <c r="M18" s="5"/>
      <c r="N18" s="5"/>
      <c r="O18" s="5"/>
      <c r="P18" s="5"/>
    </row>
    <row r="19" spans="1:16" ht="23.25" x14ac:dyDescent="0.35">
      <c r="A19" s="5"/>
      <c r="B19" s="5"/>
      <c r="C19" s="5"/>
      <c r="D19" s="5"/>
      <c r="E19" s="40" t="s">
        <v>37</v>
      </c>
      <c r="F19" s="27">
        <f>SUM(F2:F17)</f>
        <v>1246933.1099999999</v>
      </c>
      <c r="G19" s="27">
        <f>SUM(G2:G17)</f>
        <v>1069656</v>
      </c>
      <c r="H19" s="27">
        <f>SUM(H2:H17)</f>
        <v>177277.11000000002</v>
      </c>
      <c r="I19" s="26"/>
      <c r="J19" s="5"/>
      <c r="K19" s="27">
        <f>SUM(K2:K17)</f>
        <v>21393.119999999999</v>
      </c>
      <c r="L19" s="27">
        <f>SUM(L2:L17)</f>
        <v>1225539.9899999998</v>
      </c>
      <c r="M19" s="27">
        <f>SUM(M2:M17)</f>
        <v>1225540</v>
      </c>
      <c r="N19" s="5"/>
      <c r="O19" s="5"/>
      <c r="P19" s="5"/>
    </row>
    <row r="20" spans="1:16" ht="18.75" x14ac:dyDescent="0.3">
      <c r="E20" s="41" t="s">
        <v>38</v>
      </c>
    </row>
    <row r="21" spans="1:16" ht="18.75" x14ac:dyDescent="0.3">
      <c r="E21" s="181" t="s">
        <v>443</v>
      </c>
    </row>
  </sheetData>
  <hyperlinks>
    <hyperlink ref="E19" location="HOME!A1" display="HOME"/>
    <hyperlink ref="E20" location="MONTHWISE!A1" display="Monthwise"/>
    <hyperlink ref="E21" location="'GST-Monthwise'!A1" display="GST - Monthwise"/>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P29"/>
  <sheetViews>
    <sheetView workbookViewId="0">
      <selection activeCell="E22" sqref="E22"/>
    </sheetView>
  </sheetViews>
  <sheetFormatPr defaultColWidth="9.140625" defaultRowHeight="12.75" x14ac:dyDescent="0.2"/>
  <cols>
    <col min="1" max="1" width="13.140625" style="5" bestFit="1" customWidth="1"/>
    <col min="2" max="2" width="5.5703125" style="5" bestFit="1" customWidth="1"/>
    <col min="3" max="3" width="21.5703125" style="5" bestFit="1" customWidth="1"/>
    <col min="4" max="4" width="7.5703125" style="5" bestFit="1" customWidth="1"/>
    <col min="5" max="5" width="30.5703125" style="26" bestFit="1" customWidth="1"/>
    <col min="6" max="6" width="10.42578125" style="26" bestFit="1" customWidth="1"/>
    <col min="7" max="7" width="9.28515625" style="26" bestFit="1" customWidth="1"/>
    <col min="8" max="8" width="8.7109375" style="26" bestFit="1" customWidth="1"/>
    <col min="9" max="9" width="10.7109375" style="5" bestFit="1" customWidth="1"/>
    <col min="10" max="10" width="9.28515625" style="58" bestFit="1" customWidth="1"/>
    <col min="11" max="11" width="6.5703125" style="26" bestFit="1" customWidth="1"/>
    <col min="12" max="12" width="12.140625" style="26" bestFit="1" customWidth="1"/>
    <col min="13" max="13" width="13.5703125" style="5" bestFit="1" customWidth="1"/>
    <col min="14" max="14" width="14.85546875" style="5" bestFit="1" customWidth="1"/>
    <col min="15" max="15" width="5.5703125" style="5" bestFit="1" customWidth="1"/>
    <col min="16" max="16" width="11.7109375" style="5" bestFit="1" customWidth="1"/>
    <col min="17" max="16384" width="9.140625" style="5"/>
  </cols>
  <sheetData>
    <row r="1" spans="1:16" x14ac:dyDescent="0.2">
      <c r="A1" s="42" t="s">
        <v>22</v>
      </c>
      <c r="B1" s="30" t="s">
        <v>23</v>
      </c>
      <c r="C1" s="30" t="s">
        <v>24</v>
      </c>
      <c r="D1" s="30" t="s">
        <v>25</v>
      </c>
      <c r="E1" s="30" t="s">
        <v>26</v>
      </c>
      <c r="F1" s="31" t="s">
        <v>27</v>
      </c>
      <c r="G1" s="31" t="s">
        <v>28</v>
      </c>
      <c r="H1" s="31" t="s">
        <v>29</v>
      </c>
      <c r="I1" s="30" t="s">
        <v>30</v>
      </c>
      <c r="J1" s="56" t="s">
        <v>31</v>
      </c>
      <c r="K1" s="31" t="s">
        <v>32</v>
      </c>
      <c r="L1" s="31" t="s">
        <v>19</v>
      </c>
      <c r="M1" s="31" t="s">
        <v>33</v>
      </c>
      <c r="N1" s="31" t="s">
        <v>34</v>
      </c>
      <c r="O1" s="31" t="s">
        <v>35</v>
      </c>
      <c r="P1" s="52" t="s">
        <v>36</v>
      </c>
    </row>
    <row r="2" spans="1:16" x14ac:dyDescent="0.2">
      <c r="A2" s="144" t="s">
        <v>286</v>
      </c>
      <c r="B2" s="144"/>
      <c r="C2" s="144" t="s">
        <v>291</v>
      </c>
      <c r="D2" s="144" t="s">
        <v>40</v>
      </c>
      <c r="E2" s="145" t="s">
        <v>290</v>
      </c>
      <c r="F2" s="159">
        <f>SUM(G2:H2)</f>
        <v>31209.85</v>
      </c>
      <c r="G2" s="145">
        <v>27139</v>
      </c>
      <c r="H2" s="159">
        <f>G2*15%</f>
        <v>4070.85</v>
      </c>
      <c r="I2" s="144"/>
      <c r="J2" s="146"/>
      <c r="K2" s="159">
        <f>G2*2%</f>
        <v>542.78</v>
      </c>
      <c r="L2" s="159">
        <f>F2-K2</f>
        <v>30667.07</v>
      </c>
      <c r="M2" s="144">
        <v>30667</v>
      </c>
      <c r="N2" s="144" t="s">
        <v>616</v>
      </c>
      <c r="O2" s="142" t="s">
        <v>136</v>
      </c>
      <c r="P2" s="143" t="s">
        <v>137</v>
      </c>
    </row>
    <row r="3" spans="1:16" x14ac:dyDescent="0.2">
      <c r="A3" s="144"/>
      <c r="B3" s="144"/>
      <c r="C3" s="144" t="s">
        <v>407</v>
      </c>
      <c r="D3" s="144" t="s">
        <v>194</v>
      </c>
      <c r="E3" s="145" t="s">
        <v>406</v>
      </c>
      <c r="F3" s="159">
        <f t="shared" ref="F3:F20" si="0">SUM(G3:H3)</f>
        <v>8107.5</v>
      </c>
      <c r="G3" s="145">
        <v>7050</v>
      </c>
      <c r="H3" s="159">
        <f t="shared" ref="H3:H4" si="1">G3*15%</f>
        <v>1057.5</v>
      </c>
      <c r="I3" s="146"/>
      <c r="J3" s="146"/>
      <c r="K3" s="159">
        <f t="shared" ref="K3:K20" si="2">G3*2%</f>
        <v>141</v>
      </c>
      <c r="L3" s="159">
        <f t="shared" ref="L3:L20" si="3">F3-K3</f>
        <v>7966.5</v>
      </c>
      <c r="M3" s="144">
        <v>7966</v>
      </c>
      <c r="N3" s="144" t="s">
        <v>616</v>
      </c>
      <c r="O3" s="142" t="s">
        <v>136</v>
      </c>
      <c r="P3" s="143" t="s">
        <v>137</v>
      </c>
    </row>
    <row r="4" spans="1:16" x14ac:dyDescent="0.2">
      <c r="A4" s="12"/>
      <c r="B4" s="12"/>
      <c r="C4" s="12"/>
      <c r="D4" s="12"/>
      <c r="E4" s="38"/>
      <c r="F4" s="51">
        <f t="shared" si="0"/>
        <v>0</v>
      </c>
      <c r="G4" s="38"/>
      <c r="H4" s="35">
        <f t="shared" si="1"/>
        <v>0</v>
      </c>
      <c r="I4" s="57"/>
      <c r="J4" s="57"/>
      <c r="K4" s="51">
        <f t="shared" si="2"/>
        <v>0</v>
      </c>
      <c r="L4" s="51">
        <f t="shared" si="3"/>
        <v>0</v>
      </c>
      <c r="M4" s="12"/>
      <c r="N4" s="12"/>
      <c r="O4" s="12"/>
      <c r="P4" s="12"/>
    </row>
    <row r="5" spans="1:16" x14ac:dyDescent="0.2">
      <c r="A5" s="176" t="s">
        <v>22</v>
      </c>
      <c r="B5" s="176" t="s">
        <v>23</v>
      </c>
      <c r="C5" s="176" t="s">
        <v>24</v>
      </c>
      <c r="D5" s="176" t="s">
        <v>25</v>
      </c>
      <c r="E5" s="176" t="s">
        <v>26</v>
      </c>
      <c r="F5" s="177" t="s">
        <v>27</v>
      </c>
      <c r="G5" s="177" t="s">
        <v>28</v>
      </c>
      <c r="H5" s="177" t="s">
        <v>434</v>
      </c>
      <c r="I5" s="176" t="s">
        <v>30</v>
      </c>
      <c r="J5" s="176" t="s">
        <v>31</v>
      </c>
      <c r="K5" s="177" t="s">
        <v>32</v>
      </c>
      <c r="L5" s="177" t="s">
        <v>19</v>
      </c>
      <c r="M5" s="177" t="s">
        <v>33</v>
      </c>
      <c r="N5" s="177" t="s">
        <v>34</v>
      </c>
      <c r="O5" s="177" t="s">
        <v>35</v>
      </c>
      <c r="P5" s="178" t="s">
        <v>36</v>
      </c>
    </row>
    <row r="6" spans="1:16" x14ac:dyDescent="0.2">
      <c r="A6" s="144" t="s">
        <v>573</v>
      </c>
      <c r="B6" s="144"/>
      <c r="C6" s="144" t="s">
        <v>571</v>
      </c>
      <c r="D6" s="144" t="s">
        <v>572</v>
      </c>
      <c r="E6" s="145" t="s">
        <v>570</v>
      </c>
      <c r="F6" s="162">
        <f t="shared" si="0"/>
        <v>43162.04</v>
      </c>
      <c r="G6" s="145">
        <v>36578</v>
      </c>
      <c r="H6" s="159">
        <f>G6*18%</f>
        <v>6584.04</v>
      </c>
      <c r="I6" s="146"/>
      <c r="J6" s="146"/>
      <c r="K6" s="162">
        <f t="shared" si="2"/>
        <v>731.56000000000006</v>
      </c>
      <c r="L6" s="162">
        <f t="shared" si="3"/>
        <v>42430.48</v>
      </c>
      <c r="M6" s="144">
        <v>42429</v>
      </c>
      <c r="N6" s="144" t="s">
        <v>987</v>
      </c>
      <c r="O6" s="142" t="s">
        <v>136</v>
      </c>
      <c r="P6" s="143" t="s">
        <v>137</v>
      </c>
    </row>
    <row r="7" spans="1:16" x14ac:dyDescent="0.2">
      <c r="A7" s="144" t="s">
        <v>905</v>
      </c>
      <c r="B7" s="144"/>
      <c r="C7" s="144" t="s">
        <v>319</v>
      </c>
      <c r="D7" s="144" t="s">
        <v>40</v>
      </c>
      <c r="E7" s="145" t="s">
        <v>904</v>
      </c>
      <c r="F7" s="162">
        <f t="shared" si="0"/>
        <v>26557.08</v>
      </c>
      <c r="G7" s="145">
        <v>22506</v>
      </c>
      <c r="H7" s="159">
        <f t="shared" ref="H7:H20" si="4">G7*18%</f>
        <v>4051.08</v>
      </c>
      <c r="I7" s="146"/>
      <c r="J7" s="146"/>
      <c r="K7" s="162">
        <f t="shared" si="2"/>
        <v>450.12</v>
      </c>
      <c r="L7" s="162">
        <f t="shared" si="3"/>
        <v>26106.960000000003</v>
      </c>
      <c r="M7" s="144">
        <v>26107</v>
      </c>
      <c r="N7" s="144" t="s">
        <v>1168</v>
      </c>
      <c r="O7" s="142" t="s">
        <v>136</v>
      </c>
      <c r="P7" s="143" t="s">
        <v>137</v>
      </c>
    </row>
    <row r="8" spans="1:16" x14ac:dyDescent="0.2">
      <c r="A8" s="12" t="s">
        <v>944</v>
      </c>
      <c r="B8" s="12"/>
      <c r="C8" s="12" t="s">
        <v>979</v>
      </c>
      <c r="D8" s="12" t="s">
        <v>194</v>
      </c>
      <c r="E8" s="38" t="s">
        <v>978</v>
      </c>
      <c r="F8" s="51">
        <f t="shared" si="0"/>
        <v>20275.939999999999</v>
      </c>
      <c r="G8" s="38">
        <v>17183</v>
      </c>
      <c r="H8" s="200">
        <f t="shared" si="4"/>
        <v>3092.94</v>
      </c>
      <c r="I8" s="57"/>
      <c r="J8" s="57"/>
      <c r="K8" s="51">
        <f t="shared" si="2"/>
        <v>343.66</v>
      </c>
      <c r="L8" s="51">
        <f t="shared" si="3"/>
        <v>19932.28</v>
      </c>
      <c r="M8" s="12"/>
      <c r="N8" s="12"/>
      <c r="O8" s="12"/>
      <c r="P8" s="12"/>
    </row>
    <row r="9" spans="1:16" x14ac:dyDescent="0.2">
      <c r="A9" s="12"/>
      <c r="B9" s="12"/>
      <c r="C9" s="12"/>
      <c r="D9" s="12"/>
      <c r="E9" s="38"/>
      <c r="F9" s="51">
        <f>SUM(G9:H9)</f>
        <v>0</v>
      </c>
      <c r="G9" s="38"/>
      <c r="H9" s="200">
        <f t="shared" si="4"/>
        <v>0</v>
      </c>
      <c r="I9" s="57"/>
      <c r="J9" s="57"/>
      <c r="K9" s="51">
        <f>G9*2%</f>
        <v>0</v>
      </c>
      <c r="L9" s="51">
        <f>F9-K9</f>
        <v>0</v>
      </c>
      <c r="M9" s="12"/>
      <c r="N9" s="12"/>
      <c r="O9" s="12"/>
      <c r="P9" s="12"/>
    </row>
    <row r="10" spans="1:16" x14ac:dyDescent="0.2">
      <c r="A10" s="12"/>
      <c r="B10" s="12"/>
      <c r="C10" s="12"/>
      <c r="D10" s="12"/>
      <c r="E10" s="38"/>
      <c r="F10" s="51">
        <f>SUM(G10:H10)</f>
        <v>0</v>
      </c>
      <c r="G10" s="38"/>
      <c r="H10" s="200">
        <f t="shared" si="4"/>
        <v>0</v>
      </c>
      <c r="I10" s="57"/>
      <c r="J10" s="57"/>
      <c r="K10" s="51">
        <f>G10*2%</f>
        <v>0</v>
      </c>
      <c r="L10" s="51">
        <f>F10-K10</f>
        <v>0</v>
      </c>
      <c r="M10" s="12"/>
      <c r="N10" s="12"/>
      <c r="O10" s="12"/>
      <c r="P10" s="12"/>
    </row>
    <row r="11" spans="1:16" x14ac:dyDescent="0.2">
      <c r="A11" s="12"/>
      <c r="B11" s="12"/>
      <c r="C11" s="12"/>
      <c r="D11" s="12"/>
      <c r="E11" s="38"/>
      <c r="F11" s="51">
        <f>SUM(G11:H11)</f>
        <v>0</v>
      </c>
      <c r="G11" s="38"/>
      <c r="H11" s="200">
        <f t="shared" si="4"/>
        <v>0</v>
      </c>
      <c r="I11" s="57"/>
      <c r="J11" s="57"/>
      <c r="K11" s="51">
        <f t="shared" ref="K11:K16" si="5">G11*2%</f>
        <v>0</v>
      </c>
      <c r="L11" s="51">
        <f t="shared" ref="L11:L16" si="6">F11-K11</f>
        <v>0</v>
      </c>
      <c r="M11" s="12"/>
      <c r="N11" s="12"/>
      <c r="O11" s="12"/>
      <c r="P11" s="12"/>
    </row>
    <row r="12" spans="1:16" x14ac:dyDescent="0.2">
      <c r="A12" s="12"/>
      <c r="B12" s="12"/>
      <c r="C12" s="12"/>
      <c r="D12" s="12"/>
      <c r="E12" s="38"/>
      <c r="F12" s="51">
        <f t="shared" ref="F12:F13" si="7">SUM(G12:H12)</f>
        <v>0</v>
      </c>
      <c r="G12" s="38"/>
      <c r="H12" s="200">
        <f t="shared" si="4"/>
        <v>0</v>
      </c>
      <c r="I12" s="57"/>
      <c r="J12" s="57"/>
      <c r="K12" s="51">
        <f t="shared" si="5"/>
        <v>0</v>
      </c>
      <c r="L12" s="51">
        <f t="shared" si="6"/>
        <v>0</v>
      </c>
      <c r="M12" s="12"/>
      <c r="N12" s="12"/>
      <c r="O12" s="12"/>
      <c r="P12" s="12"/>
    </row>
    <row r="13" spans="1:16" x14ac:dyDescent="0.2">
      <c r="A13" s="12"/>
      <c r="B13" s="12"/>
      <c r="C13" s="12"/>
      <c r="D13" s="12"/>
      <c r="E13" s="38"/>
      <c r="F13" s="51">
        <f t="shared" si="7"/>
        <v>0</v>
      </c>
      <c r="G13" s="38"/>
      <c r="H13" s="200">
        <f t="shared" si="4"/>
        <v>0</v>
      </c>
      <c r="I13" s="57"/>
      <c r="J13" s="57"/>
      <c r="K13" s="51">
        <f t="shared" si="5"/>
        <v>0</v>
      </c>
      <c r="L13" s="51">
        <f t="shared" si="6"/>
        <v>0</v>
      </c>
      <c r="M13" s="12"/>
      <c r="N13" s="12"/>
      <c r="O13" s="12"/>
      <c r="P13" s="12"/>
    </row>
    <row r="14" spans="1:16" x14ac:dyDescent="0.2">
      <c r="A14" s="12"/>
      <c r="B14" s="12"/>
      <c r="C14" s="12"/>
      <c r="D14" s="12"/>
      <c r="E14" s="38"/>
      <c r="F14" s="35">
        <f t="shared" si="0"/>
        <v>0</v>
      </c>
      <c r="G14" s="38"/>
      <c r="H14" s="200">
        <f t="shared" si="4"/>
        <v>0</v>
      </c>
      <c r="I14" s="57"/>
      <c r="J14" s="57"/>
      <c r="K14" s="35">
        <f t="shared" si="5"/>
        <v>0</v>
      </c>
      <c r="L14" s="35">
        <f t="shared" si="6"/>
        <v>0</v>
      </c>
      <c r="M14" s="12"/>
      <c r="N14" s="12"/>
      <c r="O14" s="12"/>
      <c r="P14" s="17"/>
    </row>
    <row r="15" spans="1:16" x14ac:dyDescent="0.2">
      <c r="A15" s="12"/>
      <c r="B15" s="12"/>
      <c r="C15" s="12"/>
      <c r="D15" s="12"/>
      <c r="E15" s="38"/>
      <c r="F15" s="35">
        <f t="shared" si="0"/>
        <v>0</v>
      </c>
      <c r="G15" s="38"/>
      <c r="H15" s="200">
        <f t="shared" si="4"/>
        <v>0</v>
      </c>
      <c r="I15" s="57"/>
      <c r="J15" s="57"/>
      <c r="K15" s="35">
        <f t="shared" si="5"/>
        <v>0</v>
      </c>
      <c r="L15" s="35">
        <f t="shared" si="6"/>
        <v>0</v>
      </c>
      <c r="M15" s="12"/>
      <c r="N15" s="12"/>
      <c r="O15" s="12"/>
      <c r="P15" s="17"/>
    </row>
    <row r="16" spans="1:16" x14ac:dyDescent="0.2">
      <c r="A16" s="12"/>
      <c r="B16" s="12"/>
      <c r="C16" s="12"/>
      <c r="D16" s="12"/>
      <c r="E16" s="38"/>
      <c r="F16" s="35">
        <f t="shared" si="0"/>
        <v>0</v>
      </c>
      <c r="G16" s="38"/>
      <c r="H16" s="200">
        <f t="shared" si="4"/>
        <v>0</v>
      </c>
      <c r="I16" s="57"/>
      <c r="J16" s="57"/>
      <c r="K16" s="35">
        <f t="shared" si="5"/>
        <v>0</v>
      </c>
      <c r="L16" s="35">
        <f t="shared" si="6"/>
        <v>0</v>
      </c>
      <c r="M16" s="12"/>
      <c r="N16" s="12"/>
      <c r="O16" s="12"/>
      <c r="P16" s="17"/>
    </row>
    <row r="17" spans="1:16" x14ac:dyDescent="0.2">
      <c r="A17" s="12"/>
      <c r="B17" s="12"/>
      <c r="C17" s="12"/>
      <c r="D17" s="12"/>
      <c r="E17" s="38"/>
      <c r="F17" s="35">
        <f t="shared" si="0"/>
        <v>0</v>
      </c>
      <c r="G17" s="38"/>
      <c r="H17" s="200">
        <f t="shared" si="4"/>
        <v>0</v>
      </c>
      <c r="I17" s="57"/>
      <c r="J17" s="57"/>
      <c r="K17" s="35">
        <f t="shared" si="2"/>
        <v>0</v>
      </c>
      <c r="L17" s="35">
        <f t="shared" si="3"/>
        <v>0</v>
      </c>
      <c r="M17" s="12"/>
      <c r="N17" s="12"/>
      <c r="O17" s="12"/>
      <c r="P17" s="17"/>
    </row>
    <row r="18" spans="1:16" x14ac:dyDescent="0.2">
      <c r="A18" s="12"/>
      <c r="B18" s="12"/>
      <c r="C18" s="12"/>
      <c r="D18" s="12"/>
      <c r="E18" s="38"/>
      <c r="F18" s="35">
        <f t="shared" si="0"/>
        <v>0</v>
      </c>
      <c r="G18" s="38"/>
      <c r="H18" s="200">
        <f t="shared" si="4"/>
        <v>0</v>
      </c>
      <c r="I18" s="57"/>
      <c r="J18" s="57"/>
      <c r="K18" s="35">
        <f t="shared" si="2"/>
        <v>0</v>
      </c>
      <c r="L18" s="35">
        <f t="shared" si="3"/>
        <v>0</v>
      </c>
      <c r="M18" s="12"/>
      <c r="N18" s="12"/>
      <c r="O18" s="12"/>
      <c r="P18" s="17"/>
    </row>
    <row r="19" spans="1:16" x14ac:dyDescent="0.2">
      <c r="A19" s="12"/>
      <c r="B19" s="12"/>
      <c r="C19" s="12"/>
      <c r="D19" s="12"/>
      <c r="E19" s="38"/>
      <c r="F19" s="35">
        <f t="shared" si="0"/>
        <v>0</v>
      </c>
      <c r="G19" s="38"/>
      <c r="H19" s="200">
        <f t="shared" si="4"/>
        <v>0</v>
      </c>
      <c r="I19" s="57"/>
      <c r="J19" s="57"/>
      <c r="K19" s="35">
        <f t="shared" si="2"/>
        <v>0</v>
      </c>
      <c r="L19" s="35">
        <f t="shared" si="3"/>
        <v>0</v>
      </c>
      <c r="M19" s="12"/>
      <c r="N19" s="12"/>
      <c r="O19" s="12"/>
      <c r="P19" s="17"/>
    </row>
    <row r="20" spans="1:16" x14ac:dyDescent="0.2">
      <c r="A20" s="12"/>
      <c r="B20" s="12"/>
      <c r="C20" s="12"/>
      <c r="D20" s="12"/>
      <c r="E20" s="38"/>
      <c r="F20" s="35">
        <f t="shared" si="0"/>
        <v>0</v>
      </c>
      <c r="G20" s="38"/>
      <c r="H20" s="200">
        <f t="shared" si="4"/>
        <v>0</v>
      </c>
      <c r="I20" s="12"/>
      <c r="J20" s="57">
        <f t="shared" ref="J20" si="8">I20+60</f>
        <v>60</v>
      </c>
      <c r="K20" s="35">
        <f t="shared" si="2"/>
        <v>0</v>
      </c>
      <c r="L20" s="35">
        <f t="shared" si="3"/>
        <v>0</v>
      </c>
      <c r="M20" s="12"/>
      <c r="N20" s="12"/>
      <c r="O20" s="12"/>
      <c r="P20" s="12"/>
    </row>
    <row r="22" spans="1:16" ht="23.25" x14ac:dyDescent="0.35">
      <c r="E22" s="40" t="s">
        <v>37</v>
      </c>
      <c r="F22" s="27">
        <f>SUM(F2:F20)</f>
        <v>129312.41</v>
      </c>
      <c r="G22" s="27">
        <f>SUM(G2:G20)</f>
        <v>110456</v>
      </c>
      <c r="H22" s="27">
        <f>SUM(H2:H20)</f>
        <v>18856.41</v>
      </c>
      <c r="I22" s="26"/>
      <c r="K22" s="27">
        <f>SUM(K2:K20)</f>
        <v>2209.12</v>
      </c>
      <c r="L22" s="27">
        <f>SUM(L2:L20)</f>
        <v>127103.29000000001</v>
      </c>
      <c r="M22" s="27">
        <f>SUM(M2:M20)</f>
        <v>107169</v>
      </c>
    </row>
    <row r="23" spans="1:16" ht="18.75" x14ac:dyDescent="0.3">
      <c r="E23" s="41" t="s">
        <v>38</v>
      </c>
      <c r="N23" s="5">
        <v>221825</v>
      </c>
      <c r="O23" s="5">
        <v>1808</v>
      </c>
    </row>
    <row r="24" spans="1:16" ht="18.75" x14ac:dyDescent="0.3">
      <c r="E24" s="181" t="s">
        <v>443</v>
      </c>
      <c r="M24" s="5">
        <f>SUM(M3:M13)</f>
        <v>76502</v>
      </c>
    </row>
    <row r="25" spans="1:16" x14ac:dyDescent="0.2">
      <c r="K25" s="26" t="e">
        <f>L5+L13</f>
        <v>#VALUE!</v>
      </c>
      <c r="M25" s="5">
        <v>213254</v>
      </c>
      <c r="N25" s="5">
        <v>28440</v>
      </c>
    </row>
    <row r="26" spans="1:16" x14ac:dyDescent="0.2">
      <c r="K26" s="26">
        <v>28440</v>
      </c>
      <c r="M26" s="5">
        <f>M25-M24</f>
        <v>136752</v>
      </c>
      <c r="N26" s="26" t="e">
        <f>SUM(#REF!,L4)</f>
        <v>#REF!</v>
      </c>
    </row>
    <row r="27" spans="1:16" x14ac:dyDescent="0.2">
      <c r="K27" s="26" t="e">
        <f>K26-K25</f>
        <v>#VALUE!</v>
      </c>
      <c r="N27" s="26" t="e">
        <f>N25-N26</f>
        <v>#REF!</v>
      </c>
    </row>
    <row r="29" spans="1:16" x14ac:dyDescent="0.2">
      <c r="N29" s="26">
        <f>8362-172</f>
        <v>8190</v>
      </c>
    </row>
  </sheetData>
  <hyperlinks>
    <hyperlink ref="E22" location="HOME!A1" display="HOME"/>
    <hyperlink ref="E23" location="MONTHWISE!A1" display="Monthwise"/>
    <hyperlink ref="E24" location="'GST-Monthwise'!A1" display="GST - Monthwise"/>
  </hyperlink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Q76"/>
  <sheetViews>
    <sheetView workbookViewId="0">
      <pane ySplit="2" topLeftCell="A39" activePane="bottomLeft" state="frozen"/>
      <selection pane="bottomLeft" activeCell="F54" sqref="F54"/>
    </sheetView>
  </sheetViews>
  <sheetFormatPr defaultColWidth="9.140625" defaultRowHeight="15" x14ac:dyDescent="0.25"/>
  <cols>
    <col min="1" max="1" width="13.42578125" style="5" bestFit="1" customWidth="1"/>
    <col min="2" max="2" width="14.42578125" style="63" bestFit="1" customWidth="1"/>
    <col min="3" max="3" width="25.7109375" style="5" bestFit="1" customWidth="1"/>
    <col min="4" max="4" width="5.5703125" style="5" bestFit="1" customWidth="1"/>
    <col min="5" max="5" width="22" style="5" bestFit="1" customWidth="1"/>
    <col min="6" max="6" width="10.42578125" style="26" bestFit="1" customWidth="1"/>
    <col min="7" max="7" width="9.28515625" style="26" bestFit="1" customWidth="1"/>
    <col min="8" max="8" width="9.42578125" style="26" bestFit="1" customWidth="1"/>
    <col min="9" max="9" width="10.7109375" style="5" bestFit="1" customWidth="1"/>
    <col min="10" max="10" width="9.28515625" style="5" bestFit="1" customWidth="1"/>
    <col min="11" max="11" width="6.5703125" style="26" bestFit="1" customWidth="1"/>
    <col min="12" max="12" width="12.140625" style="26" bestFit="1" customWidth="1"/>
    <col min="13" max="13" width="13.5703125" style="26" bestFit="1" customWidth="1"/>
    <col min="14" max="14" width="14.85546875" style="5" bestFit="1" customWidth="1"/>
    <col min="15" max="15" width="5.5703125" style="5" bestFit="1" customWidth="1"/>
    <col min="16" max="16" width="8.5703125" style="5" bestFit="1" customWidth="1"/>
    <col min="17" max="17" width="11.5703125" style="5" customWidth="1"/>
    <col min="18" max="16384" width="9.140625" style="5"/>
  </cols>
  <sheetData>
    <row r="1" spans="1:16" ht="13.5" thickBot="1" x14ac:dyDescent="0.25">
      <c r="A1" s="59" t="s">
        <v>22</v>
      </c>
      <c r="B1" s="60" t="s">
        <v>23</v>
      </c>
      <c r="C1" s="60" t="s">
        <v>24</v>
      </c>
      <c r="D1" s="60" t="s">
        <v>25</v>
      </c>
      <c r="E1" s="60" t="s">
        <v>26</v>
      </c>
      <c r="F1" s="61" t="s">
        <v>27</v>
      </c>
      <c r="G1" s="61" t="s">
        <v>28</v>
      </c>
      <c r="H1" s="61" t="s">
        <v>29</v>
      </c>
      <c r="I1" s="60" t="s">
        <v>30</v>
      </c>
      <c r="J1" s="60" t="s">
        <v>31</v>
      </c>
      <c r="K1" s="61" t="s">
        <v>32</v>
      </c>
      <c r="L1" s="61" t="s">
        <v>19</v>
      </c>
      <c r="M1" s="61" t="s">
        <v>33</v>
      </c>
      <c r="N1" s="61" t="s">
        <v>34</v>
      </c>
      <c r="O1" s="61" t="s">
        <v>35</v>
      </c>
      <c r="P1" s="60" t="s">
        <v>36</v>
      </c>
    </row>
    <row r="2" spans="1:16" ht="23.25" x14ac:dyDescent="0.35">
      <c r="A2" s="153" t="s">
        <v>37</v>
      </c>
      <c r="B2" s="7" t="s">
        <v>38</v>
      </c>
      <c r="C2" s="175" t="s">
        <v>443</v>
      </c>
      <c r="D2" s="6"/>
      <c r="E2" s="6"/>
      <c r="F2" s="139">
        <f>SUM(F3:F73)</f>
        <v>2408801.6800000002</v>
      </c>
      <c r="G2" s="139">
        <f>SUM(G3:G73)</f>
        <v>2063059</v>
      </c>
      <c r="H2" s="139">
        <f>SUM(H3:H73)</f>
        <v>345742.68</v>
      </c>
      <c r="I2" s="6"/>
      <c r="J2" s="6"/>
      <c r="K2" s="139">
        <f>SUM(K3:K73)</f>
        <v>41261.18</v>
      </c>
      <c r="L2" s="139">
        <f>SUM(L3:L73)</f>
        <v>2367540.5</v>
      </c>
      <c r="M2" s="139">
        <f>SUM(M3:M73)</f>
        <v>2367542</v>
      </c>
      <c r="N2" s="139"/>
      <c r="O2" s="8"/>
      <c r="P2" s="140"/>
    </row>
    <row r="3" spans="1:16" ht="12.75" x14ac:dyDescent="0.2">
      <c r="A3" s="144" t="s">
        <v>114</v>
      </c>
      <c r="B3" s="144"/>
      <c r="C3" s="144" t="s">
        <v>118</v>
      </c>
      <c r="D3" s="144" t="s">
        <v>40</v>
      </c>
      <c r="E3" s="156" t="s">
        <v>117</v>
      </c>
      <c r="F3" s="145">
        <f>SUM(G3:H3)</f>
        <v>31050</v>
      </c>
      <c r="G3" s="145">
        <v>27000</v>
      </c>
      <c r="H3" s="145">
        <f>G3*15%</f>
        <v>4050</v>
      </c>
      <c r="I3" s="146">
        <v>42826</v>
      </c>
      <c r="J3" s="146">
        <f t="shared" ref="J3:J68" si="0">I3+90</f>
        <v>42916</v>
      </c>
      <c r="K3" s="145">
        <f>G3*2%</f>
        <v>540</v>
      </c>
      <c r="L3" s="145">
        <f>F3-K3</f>
        <v>30510</v>
      </c>
      <c r="M3" s="145">
        <v>30510</v>
      </c>
      <c r="N3" s="144"/>
      <c r="O3" s="142" t="s">
        <v>136</v>
      </c>
      <c r="P3" s="144">
        <v>592</v>
      </c>
    </row>
    <row r="4" spans="1:16" x14ac:dyDescent="0.25">
      <c r="A4" s="144" t="s">
        <v>219</v>
      </c>
      <c r="B4" s="195"/>
      <c r="C4" s="144" t="s">
        <v>223</v>
      </c>
      <c r="D4" s="144" t="s">
        <v>40</v>
      </c>
      <c r="E4" s="156" t="s">
        <v>222</v>
      </c>
      <c r="F4" s="145">
        <f t="shared" ref="F4:F73" si="1">SUM(G4:H4)</f>
        <v>35692.550000000003</v>
      </c>
      <c r="G4" s="145">
        <v>31037</v>
      </c>
      <c r="H4" s="145">
        <f t="shared" ref="H4:H15" si="2">G4*15%</f>
        <v>4655.55</v>
      </c>
      <c r="I4" s="146">
        <v>42826</v>
      </c>
      <c r="J4" s="146">
        <f t="shared" si="0"/>
        <v>42916</v>
      </c>
      <c r="K4" s="145">
        <f t="shared" ref="K4:K73" si="3">G4*2%</f>
        <v>620.74</v>
      </c>
      <c r="L4" s="145">
        <f t="shared" ref="L4:L73" si="4">F4-K4</f>
        <v>35071.810000000005</v>
      </c>
      <c r="M4" s="145">
        <v>35072</v>
      </c>
      <c r="N4" s="144"/>
      <c r="O4" s="142" t="s">
        <v>136</v>
      </c>
      <c r="P4" s="144">
        <v>592</v>
      </c>
    </row>
    <row r="5" spans="1:16" x14ac:dyDescent="0.25">
      <c r="A5" s="144" t="s">
        <v>219</v>
      </c>
      <c r="B5" s="195"/>
      <c r="C5" s="144" t="s">
        <v>225</v>
      </c>
      <c r="D5" s="144" t="s">
        <v>40</v>
      </c>
      <c r="E5" s="156" t="s">
        <v>224</v>
      </c>
      <c r="F5" s="145">
        <f t="shared" si="1"/>
        <v>44514.2</v>
      </c>
      <c r="G5" s="145">
        <v>38708</v>
      </c>
      <c r="H5" s="145">
        <f t="shared" si="2"/>
        <v>5806.2</v>
      </c>
      <c r="I5" s="146">
        <v>42856</v>
      </c>
      <c r="J5" s="146">
        <f t="shared" si="0"/>
        <v>42946</v>
      </c>
      <c r="K5" s="145">
        <f t="shared" si="3"/>
        <v>774.16</v>
      </c>
      <c r="L5" s="145">
        <f t="shared" si="4"/>
        <v>43740.039999999994</v>
      </c>
      <c r="M5" s="145">
        <v>43740</v>
      </c>
      <c r="N5" s="144"/>
      <c r="O5" s="142" t="s">
        <v>136</v>
      </c>
      <c r="P5" s="144">
        <v>592</v>
      </c>
    </row>
    <row r="6" spans="1:16" x14ac:dyDescent="0.25">
      <c r="A6" s="144" t="s">
        <v>149</v>
      </c>
      <c r="B6" s="195"/>
      <c r="C6" s="144" t="s">
        <v>227</v>
      </c>
      <c r="D6" s="144" t="s">
        <v>146</v>
      </c>
      <c r="E6" s="156" t="s">
        <v>226</v>
      </c>
      <c r="F6" s="145">
        <f t="shared" si="1"/>
        <v>11787.5</v>
      </c>
      <c r="G6" s="145">
        <v>10250</v>
      </c>
      <c r="H6" s="145">
        <f t="shared" si="2"/>
        <v>1537.5</v>
      </c>
      <c r="I6" s="146">
        <v>42795</v>
      </c>
      <c r="J6" s="146">
        <f t="shared" si="0"/>
        <v>42885</v>
      </c>
      <c r="K6" s="145">
        <f t="shared" si="3"/>
        <v>205</v>
      </c>
      <c r="L6" s="145">
        <f t="shared" si="4"/>
        <v>11582.5</v>
      </c>
      <c r="M6" s="145">
        <v>11583</v>
      </c>
      <c r="N6" s="144"/>
      <c r="O6" s="142" t="s">
        <v>136</v>
      </c>
      <c r="P6" s="144">
        <v>592</v>
      </c>
    </row>
    <row r="7" spans="1:16" ht="12.75" x14ac:dyDescent="0.2">
      <c r="A7" s="144" t="s">
        <v>149</v>
      </c>
      <c r="B7" s="144"/>
      <c r="C7" s="144" t="s">
        <v>228</v>
      </c>
      <c r="D7" s="144" t="s">
        <v>146</v>
      </c>
      <c r="E7" s="156" t="s">
        <v>229</v>
      </c>
      <c r="F7" s="145">
        <f t="shared" si="1"/>
        <v>2584.0500000000002</v>
      </c>
      <c r="G7" s="145">
        <v>2247</v>
      </c>
      <c r="H7" s="145">
        <f t="shared" si="2"/>
        <v>337.05</v>
      </c>
      <c r="I7" s="146">
        <v>42795</v>
      </c>
      <c r="J7" s="146">
        <f t="shared" si="0"/>
        <v>42885</v>
      </c>
      <c r="K7" s="145">
        <f t="shared" si="3"/>
        <v>44.94</v>
      </c>
      <c r="L7" s="145">
        <f t="shared" si="4"/>
        <v>2539.11</v>
      </c>
      <c r="M7" s="145">
        <v>2539</v>
      </c>
      <c r="N7" s="144"/>
      <c r="O7" s="142" t="s">
        <v>136</v>
      </c>
      <c r="P7" s="144">
        <v>592</v>
      </c>
    </row>
    <row r="8" spans="1:16" ht="12.75" x14ac:dyDescent="0.2">
      <c r="A8" s="144" t="s">
        <v>385</v>
      </c>
      <c r="B8" s="144"/>
      <c r="C8" s="144" t="s">
        <v>225</v>
      </c>
      <c r="D8" s="144" t="s">
        <v>109</v>
      </c>
      <c r="E8" s="156" t="s">
        <v>386</v>
      </c>
      <c r="F8" s="145">
        <f t="shared" si="1"/>
        <v>2875</v>
      </c>
      <c r="G8" s="145">
        <v>2500</v>
      </c>
      <c r="H8" s="145">
        <f t="shared" si="2"/>
        <v>375</v>
      </c>
      <c r="I8" s="146"/>
      <c r="J8" s="146">
        <f t="shared" si="0"/>
        <v>90</v>
      </c>
      <c r="K8" s="145">
        <f t="shared" si="3"/>
        <v>50</v>
      </c>
      <c r="L8" s="145">
        <f t="shared" si="4"/>
        <v>2825</v>
      </c>
      <c r="M8" s="145">
        <v>2825</v>
      </c>
      <c r="N8" s="144"/>
      <c r="O8" s="142" t="s">
        <v>136</v>
      </c>
      <c r="P8" s="144">
        <v>654</v>
      </c>
    </row>
    <row r="9" spans="1:16" ht="12.75" x14ac:dyDescent="0.2">
      <c r="A9" s="144" t="s">
        <v>385</v>
      </c>
      <c r="B9" s="144"/>
      <c r="C9" s="144" t="s">
        <v>392</v>
      </c>
      <c r="D9" s="144" t="s">
        <v>109</v>
      </c>
      <c r="E9" s="156" t="s">
        <v>387</v>
      </c>
      <c r="F9" s="145">
        <f t="shared" si="1"/>
        <v>1351.25</v>
      </c>
      <c r="G9" s="145">
        <v>1175</v>
      </c>
      <c r="H9" s="145">
        <f t="shared" si="2"/>
        <v>176.25</v>
      </c>
      <c r="I9" s="146"/>
      <c r="J9" s="146">
        <f t="shared" si="0"/>
        <v>90</v>
      </c>
      <c r="K9" s="145">
        <f t="shared" si="3"/>
        <v>23.5</v>
      </c>
      <c r="L9" s="145">
        <f t="shared" si="4"/>
        <v>1327.75</v>
      </c>
      <c r="M9" s="145">
        <v>1328</v>
      </c>
      <c r="N9" s="144"/>
      <c r="O9" s="142" t="s">
        <v>136</v>
      </c>
      <c r="P9" s="144">
        <v>654</v>
      </c>
    </row>
    <row r="10" spans="1:16" ht="12.75" x14ac:dyDescent="0.2">
      <c r="A10" s="144" t="s">
        <v>385</v>
      </c>
      <c r="B10" s="144"/>
      <c r="C10" s="144" t="s">
        <v>393</v>
      </c>
      <c r="D10" s="144" t="s">
        <v>109</v>
      </c>
      <c r="E10" s="156" t="s">
        <v>388</v>
      </c>
      <c r="F10" s="145">
        <f t="shared" si="1"/>
        <v>2012.5</v>
      </c>
      <c r="G10" s="145">
        <v>1750</v>
      </c>
      <c r="H10" s="145">
        <f t="shared" si="2"/>
        <v>262.5</v>
      </c>
      <c r="I10" s="146"/>
      <c r="J10" s="146">
        <f t="shared" si="0"/>
        <v>90</v>
      </c>
      <c r="K10" s="145">
        <f t="shared" si="3"/>
        <v>35</v>
      </c>
      <c r="L10" s="145">
        <f t="shared" si="4"/>
        <v>1977.5</v>
      </c>
      <c r="M10" s="145">
        <v>1978</v>
      </c>
      <c r="N10" s="144"/>
      <c r="O10" s="142" t="s">
        <v>136</v>
      </c>
      <c r="P10" s="144">
        <v>654</v>
      </c>
    </row>
    <row r="11" spans="1:16" ht="12.75" x14ac:dyDescent="0.2">
      <c r="A11" s="144" t="s">
        <v>385</v>
      </c>
      <c r="B11" s="144"/>
      <c r="C11" s="144" t="s">
        <v>394</v>
      </c>
      <c r="D11" s="144" t="s">
        <v>109</v>
      </c>
      <c r="E11" s="144" t="s">
        <v>389</v>
      </c>
      <c r="F11" s="145">
        <f t="shared" si="1"/>
        <v>14950</v>
      </c>
      <c r="G11" s="145">
        <v>13000</v>
      </c>
      <c r="H11" s="145">
        <f t="shared" si="2"/>
        <v>1950</v>
      </c>
      <c r="I11" s="146"/>
      <c r="J11" s="146">
        <f t="shared" si="0"/>
        <v>90</v>
      </c>
      <c r="K11" s="145">
        <f t="shared" si="3"/>
        <v>260</v>
      </c>
      <c r="L11" s="145">
        <f t="shared" si="4"/>
        <v>14690</v>
      </c>
      <c r="M11" s="145">
        <v>14690</v>
      </c>
      <c r="N11" s="144"/>
      <c r="O11" s="142" t="s">
        <v>136</v>
      </c>
      <c r="P11" s="144">
        <v>654</v>
      </c>
    </row>
    <row r="12" spans="1:16" ht="12.75" x14ac:dyDescent="0.2">
      <c r="A12" s="144" t="s">
        <v>385</v>
      </c>
      <c r="B12" s="144"/>
      <c r="C12" s="144" t="s">
        <v>395</v>
      </c>
      <c r="D12" s="144" t="s">
        <v>40</v>
      </c>
      <c r="E12" s="144" t="s">
        <v>390</v>
      </c>
      <c r="F12" s="145">
        <f t="shared" si="1"/>
        <v>49162.5</v>
      </c>
      <c r="G12" s="145">
        <v>42750</v>
      </c>
      <c r="H12" s="145">
        <f t="shared" si="2"/>
        <v>6412.5</v>
      </c>
      <c r="I12" s="146"/>
      <c r="J12" s="146">
        <f t="shared" si="0"/>
        <v>90</v>
      </c>
      <c r="K12" s="145">
        <f t="shared" si="3"/>
        <v>855</v>
      </c>
      <c r="L12" s="145">
        <f t="shared" si="4"/>
        <v>48307.5</v>
      </c>
      <c r="M12" s="145">
        <v>48308</v>
      </c>
      <c r="N12" s="144"/>
      <c r="O12" s="142" t="s">
        <v>136</v>
      </c>
      <c r="P12" s="144">
        <v>654</v>
      </c>
    </row>
    <row r="13" spans="1:16" ht="12.75" x14ac:dyDescent="0.2">
      <c r="A13" s="144" t="s">
        <v>385</v>
      </c>
      <c r="B13" s="144"/>
      <c r="C13" s="144" t="s">
        <v>396</v>
      </c>
      <c r="D13" s="144" t="s">
        <v>109</v>
      </c>
      <c r="E13" s="156" t="s">
        <v>391</v>
      </c>
      <c r="F13" s="145">
        <f t="shared" si="1"/>
        <v>1150</v>
      </c>
      <c r="G13" s="145">
        <v>1000</v>
      </c>
      <c r="H13" s="145">
        <f t="shared" si="2"/>
        <v>150</v>
      </c>
      <c r="I13" s="146"/>
      <c r="J13" s="146">
        <f t="shared" si="0"/>
        <v>90</v>
      </c>
      <c r="K13" s="145">
        <f t="shared" si="3"/>
        <v>20</v>
      </c>
      <c r="L13" s="145">
        <f t="shared" si="4"/>
        <v>1130</v>
      </c>
      <c r="M13" s="145">
        <v>1130</v>
      </c>
      <c r="N13" s="144"/>
      <c r="O13" s="142" t="s">
        <v>136</v>
      </c>
      <c r="P13" s="144">
        <v>654</v>
      </c>
    </row>
    <row r="14" spans="1:16" ht="12.75" x14ac:dyDescent="0.2">
      <c r="A14" s="144" t="s">
        <v>385</v>
      </c>
      <c r="B14" s="144"/>
      <c r="C14" s="144" t="s">
        <v>409</v>
      </c>
      <c r="D14" s="144" t="s">
        <v>109</v>
      </c>
      <c r="E14" s="156" t="s">
        <v>408</v>
      </c>
      <c r="F14" s="145">
        <f t="shared" si="1"/>
        <v>757850</v>
      </c>
      <c r="G14" s="145">
        <v>659000</v>
      </c>
      <c r="H14" s="145">
        <f t="shared" si="2"/>
        <v>98850</v>
      </c>
      <c r="I14" s="146">
        <v>42916</v>
      </c>
      <c r="J14" s="146">
        <f t="shared" si="0"/>
        <v>43006</v>
      </c>
      <c r="K14" s="145">
        <f t="shared" si="3"/>
        <v>13180</v>
      </c>
      <c r="L14" s="145">
        <f t="shared" si="4"/>
        <v>744670</v>
      </c>
      <c r="M14" s="145">
        <v>744669</v>
      </c>
      <c r="N14" s="144"/>
      <c r="O14" s="142" t="s">
        <v>136</v>
      </c>
      <c r="P14" s="144">
        <v>654</v>
      </c>
    </row>
    <row r="15" spans="1:16" ht="12.75" x14ac:dyDescent="0.2">
      <c r="A15" s="144" t="s">
        <v>385</v>
      </c>
      <c r="B15" s="144"/>
      <c r="C15" s="144" t="s">
        <v>411</v>
      </c>
      <c r="D15" s="144" t="s">
        <v>40</v>
      </c>
      <c r="E15" s="156" t="s">
        <v>410</v>
      </c>
      <c r="F15" s="145">
        <f t="shared" si="1"/>
        <v>26658.15</v>
      </c>
      <c r="G15" s="145">
        <v>23181</v>
      </c>
      <c r="H15" s="145">
        <f t="shared" si="2"/>
        <v>3477.15</v>
      </c>
      <c r="I15" s="146">
        <v>42916</v>
      </c>
      <c r="J15" s="146">
        <f t="shared" si="0"/>
        <v>43006</v>
      </c>
      <c r="K15" s="145">
        <f t="shared" si="3"/>
        <v>463.62</v>
      </c>
      <c r="L15" s="145">
        <f t="shared" si="4"/>
        <v>26194.530000000002</v>
      </c>
      <c r="M15" s="145">
        <v>26195</v>
      </c>
      <c r="N15" s="144"/>
      <c r="O15" s="142" t="s">
        <v>136</v>
      </c>
      <c r="P15" s="143">
        <v>683</v>
      </c>
    </row>
    <row r="16" spans="1:16" ht="12.75" x14ac:dyDescent="0.2">
      <c r="A16" s="12"/>
      <c r="B16" s="12"/>
      <c r="C16" s="12"/>
      <c r="D16" s="12"/>
      <c r="E16" s="62"/>
      <c r="F16" s="38"/>
      <c r="G16" s="38"/>
      <c r="H16" s="38"/>
      <c r="I16" s="57"/>
      <c r="J16" s="57"/>
      <c r="K16" s="38"/>
      <c r="L16" s="38"/>
      <c r="M16" s="38"/>
      <c r="N16" s="12"/>
      <c r="O16" s="10"/>
      <c r="P16" s="13"/>
    </row>
    <row r="17" spans="1:17" ht="12.75" x14ac:dyDescent="0.2">
      <c r="A17" s="176" t="s">
        <v>22</v>
      </c>
      <c r="B17" s="176" t="s">
        <v>23</v>
      </c>
      <c r="C17" s="176" t="s">
        <v>24</v>
      </c>
      <c r="D17" s="176" t="s">
        <v>25</v>
      </c>
      <c r="E17" s="176" t="s">
        <v>26</v>
      </c>
      <c r="F17" s="177" t="s">
        <v>27</v>
      </c>
      <c r="G17" s="177" t="s">
        <v>28</v>
      </c>
      <c r="H17" s="177" t="s">
        <v>434</v>
      </c>
      <c r="I17" s="176" t="s">
        <v>30</v>
      </c>
      <c r="J17" s="176" t="s">
        <v>31</v>
      </c>
      <c r="K17" s="177" t="s">
        <v>32</v>
      </c>
      <c r="L17" s="177" t="s">
        <v>19</v>
      </c>
      <c r="M17" s="177" t="s">
        <v>33</v>
      </c>
      <c r="N17" s="177" t="s">
        <v>34</v>
      </c>
      <c r="O17" s="177" t="s">
        <v>35</v>
      </c>
      <c r="P17" s="178" t="s">
        <v>36</v>
      </c>
    </row>
    <row r="18" spans="1:17" ht="12.75" x14ac:dyDescent="0.2">
      <c r="A18" s="144" t="s">
        <v>526</v>
      </c>
      <c r="B18" s="144"/>
      <c r="C18" s="144" t="s">
        <v>596</v>
      </c>
      <c r="D18" s="144" t="s">
        <v>40</v>
      </c>
      <c r="E18" s="156" t="s">
        <v>522</v>
      </c>
      <c r="F18" s="145">
        <f t="shared" si="1"/>
        <v>96288</v>
      </c>
      <c r="G18" s="145">
        <v>81600</v>
      </c>
      <c r="H18" s="145">
        <f>G18*18%</f>
        <v>14688</v>
      </c>
      <c r="I18" s="146">
        <v>42947</v>
      </c>
      <c r="J18" s="146">
        <f t="shared" si="0"/>
        <v>43037</v>
      </c>
      <c r="K18" s="145">
        <f t="shared" si="3"/>
        <v>1632</v>
      </c>
      <c r="L18" s="145">
        <f t="shared" si="4"/>
        <v>94656</v>
      </c>
      <c r="M18" s="145">
        <v>94656</v>
      </c>
      <c r="N18" s="144"/>
      <c r="O18" s="142" t="s">
        <v>136</v>
      </c>
      <c r="P18" s="143">
        <v>683</v>
      </c>
    </row>
    <row r="19" spans="1:17" ht="12.75" x14ac:dyDescent="0.2">
      <c r="A19" s="144" t="s">
        <v>526</v>
      </c>
      <c r="B19" s="144"/>
      <c r="C19" s="144" t="s">
        <v>597</v>
      </c>
      <c r="D19" s="144" t="s">
        <v>40</v>
      </c>
      <c r="E19" s="156" t="s">
        <v>523</v>
      </c>
      <c r="F19" s="145">
        <f t="shared" si="1"/>
        <v>46986.42</v>
      </c>
      <c r="G19" s="145">
        <v>39819</v>
      </c>
      <c r="H19" s="145">
        <f t="shared" ref="H19:H73" si="5">G19*18%</f>
        <v>7167.42</v>
      </c>
      <c r="I19" s="146">
        <v>42947</v>
      </c>
      <c r="J19" s="146">
        <f t="shared" si="0"/>
        <v>43037</v>
      </c>
      <c r="K19" s="145">
        <f t="shared" si="3"/>
        <v>796.38</v>
      </c>
      <c r="L19" s="145">
        <f t="shared" si="4"/>
        <v>46190.04</v>
      </c>
      <c r="M19" s="145">
        <v>46190</v>
      </c>
      <c r="N19" s="144"/>
      <c r="O19" s="142" t="s">
        <v>136</v>
      </c>
      <c r="P19" s="143">
        <v>683</v>
      </c>
    </row>
    <row r="20" spans="1:17" ht="12.75" x14ac:dyDescent="0.2">
      <c r="A20" s="144" t="s">
        <v>526</v>
      </c>
      <c r="B20" s="144"/>
      <c r="C20" s="144" t="s">
        <v>598</v>
      </c>
      <c r="D20" s="144" t="s">
        <v>40</v>
      </c>
      <c r="E20" s="156" t="s">
        <v>524</v>
      </c>
      <c r="F20" s="145">
        <f t="shared" si="1"/>
        <v>53100</v>
      </c>
      <c r="G20" s="145">
        <v>45000</v>
      </c>
      <c r="H20" s="145">
        <f t="shared" si="5"/>
        <v>8100</v>
      </c>
      <c r="I20" s="146">
        <v>42947</v>
      </c>
      <c r="J20" s="146">
        <f t="shared" si="0"/>
        <v>43037</v>
      </c>
      <c r="K20" s="145">
        <f t="shared" si="3"/>
        <v>900</v>
      </c>
      <c r="L20" s="145">
        <f t="shared" si="4"/>
        <v>52200</v>
      </c>
      <c r="M20" s="145">
        <v>52200</v>
      </c>
      <c r="N20" s="144"/>
      <c r="O20" s="142" t="s">
        <v>136</v>
      </c>
      <c r="P20" s="143">
        <v>683</v>
      </c>
    </row>
    <row r="21" spans="1:17" ht="12.75" x14ac:dyDescent="0.2">
      <c r="A21" s="144" t="s">
        <v>526</v>
      </c>
      <c r="B21" s="144"/>
      <c r="C21" s="144" t="s">
        <v>599</v>
      </c>
      <c r="D21" s="144" t="s">
        <v>109</v>
      </c>
      <c r="E21" s="156" t="s">
        <v>525</v>
      </c>
      <c r="F21" s="145">
        <f t="shared" si="1"/>
        <v>590</v>
      </c>
      <c r="G21" s="145">
        <v>500</v>
      </c>
      <c r="H21" s="145">
        <f t="shared" si="5"/>
        <v>90</v>
      </c>
      <c r="I21" s="146">
        <v>42947</v>
      </c>
      <c r="J21" s="146">
        <f t="shared" si="0"/>
        <v>43037</v>
      </c>
      <c r="K21" s="145">
        <f t="shared" si="3"/>
        <v>10</v>
      </c>
      <c r="L21" s="145">
        <f t="shared" si="4"/>
        <v>580</v>
      </c>
      <c r="M21" s="145">
        <v>580</v>
      </c>
      <c r="N21" s="144"/>
      <c r="O21" s="142" t="s">
        <v>136</v>
      </c>
      <c r="P21" s="143">
        <v>683</v>
      </c>
    </row>
    <row r="22" spans="1:17" ht="12.75" x14ac:dyDescent="0.2">
      <c r="A22" s="144" t="s">
        <v>595</v>
      </c>
      <c r="B22" s="144"/>
      <c r="C22" s="144" t="s">
        <v>601</v>
      </c>
      <c r="D22" s="144" t="s">
        <v>40</v>
      </c>
      <c r="E22" s="156" t="s">
        <v>600</v>
      </c>
      <c r="F22" s="145">
        <f t="shared" si="1"/>
        <v>42480</v>
      </c>
      <c r="G22" s="145">
        <v>36000</v>
      </c>
      <c r="H22" s="145">
        <f t="shared" si="5"/>
        <v>6480</v>
      </c>
      <c r="I22" s="146">
        <v>42958</v>
      </c>
      <c r="J22" s="146">
        <f t="shared" si="0"/>
        <v>43048</v>
      </c>
      <c r="K22" s="145">
        <f t="shared" si="3"/>
        <v>720</v>
      </c>
      <c r="L22" s="145">
        <f t="shared" si="4"/>
        <v>41760</v>
      </c>
      <c r="M22" s="145">
        <v>41760</v>
      </c>
      <c r="N22" s="147" t="s">
        <v>1087</v>
      </c>
      <c r="O22" s="142" t="s">
        <v>136</v>
      </c>
      <c r="P22" s="144">
        <v>716</v>
      </c>
    </row>
    <row r="23" spans="1:17" ht="12.75" x14ac:dyDescent="0.2">
      <c r="A23" s="144" t="s">
        <v>616</v>
      </c>
      <c r="B23" s="144"/>
      <c r="C23" s="144" t="s">
        <v>639</v>
      </c>
      <c r="D23" s="144" t="s">
        <v>40</v>
      </c>
      <c r="E23" s="156" t="s">
        <v>634</v>
      </c>
      <c r="F23" s="145">
        <f t="shared" si="1"/>
        <v>7965</v>
      </c>
      <c r="G23" s="145">
        <v>6750</v>
      </c>
      <c r="H23" s="145">
        <f t="shared" si="5"/>
        <v>1215</v>
      </c>
      <c r="I23" s="146">
        <v>42978</v>
      </c>
      <c r="J23" s="146">
        <f t="shared" si="0"/>
        <v>43068</v>
      </c>
      <c r="K23" s="145">
        <f t="shared" si="3"/>
        <v>135</v>
      </c>
      <c r="L23" s="145">
        <f t="shared" si="4"/>
        <v>7830</v>
      </c>
      <c r="M23" s="145">
        <v>7830</v>
      </c>
      <c r="N23" s="147" t="s">
        <v>1087</v>
      </c>
      <c r="O23" s="142" t="s">
        <v>136</v>
      </c>
      <c r="P23" s="144">
        <v>716</v>
      </c>
    </row>
    <row r="24" spans="1:17" ht="12.75" x14ac:dyDescent="0.2">
      <c r="A24" s="144" t="s">
        <v>616</v>
      </c>
      <c r="B24" s="144"/>
      <c r="C24" s="144" t="s">
        <v>640</v>
      </c>
      <c r="D24" s="144" t="s">
        <v>40</v>
      </c>
      <c r="E24" s="156" t="s">
        <v>635</v>
      </c>
      <c r="F24" s="145">
        <f t="shared" si="1"/>
        <v>7965</v>
      </c>
      <c r="G24" s="145">
        <v>6750</v>
      </c>
      <c r="H24" s="145">
        <f t="shared" si="5"/>
        <v>1215</v>
      </c>
      <c r="I24" s="146">
        <v>42978</v>
      </c>
      <c r="J24" s="146">
        <f t="shared" si="0"/>
        <v>43068</v>
      </c>
      <c r="K24" s="145">
        <f t="shared" si="3"/>
        <v>135</v>
      </c>
      <c r="L24" s="145">
        <f t="shared" si="4"/>
        <v>7830</v>
      </c>
      <c r="M24" s="145">
        <v>7830</v>
      </c>
      <c r="N24" s="147" t="s">
        <v>1087</v>
      </c>
      <c r="O24" s="142" t="s">
        <v>136</v>
      </c>
      <c r="P24" s="144">
        <v>716</v>
      </c>
    </row>
    <row r="25" spans="1:17" ht="12.75" x14ac:dyDescent="0.2">
      <c r="A25" s="144" t="s">
        <v>616</v>
      </c>
      <c r="B25" s="144"/>
      <c r="C25" s="144" t="s">
        <v>626</v>
      </c>
      <c r="D25" s="144" t="s">
        <v>109</v>
      </c>
      <c r="E25" s="156" t="s">
        <v>636</v>
      </c>
      <c r="F25" s="145">
        <f t="shared" si="1"/>
        <v>22125</v>
      </c>
      <c r="G25" s="145">
        <v>18750</v>
      </c>
      <c r="H25" s="145">
        <f t="shared" si="5"/>
        <v>3375</v>
      </c>
      <c r="I25" s="146">
        <v>42978</v>
      </c>
      <c r="J25" s="146">
        <f t="shared" si="0"/>
        <v>43068</v>
      </c>
      <c r="K25" s="145">
        <f t="shared" si="3"/>
        <v>375</v>
      </c>
      <c r="L25" s="145">
        <f t="shared" si="4"/>
        <v>21750</v>
      </c>
      <c r="M25" s="145">
        <v>21750</v>
      </c>
      <c r="N25" s="147" t="s">
        <v>1087</v>
      </c>
      <c r="O25" s="142" t="s">
        <v>136</v>
      </c>
      <c r="P25" s="144">
        <v>716</v>
      </c>
      <c r="Q25" s="5">
        <v>372335</v>
      </c>
    </row>
    <row r="26" spans="1:17" ht="12.75" x14ac:dyDescent="0.2">
      <c r="A26" s="144" t="s">
        <v>616</v>
      </c>
      <c r="B26" s="144"/>
      <c r="C26" s="144" t="s">
        <v>598</v>
      </c>
      <c r="D26" s="144" t="s">
        <v>109</v>
      </c>
      <c r="E26" s="156" t="s">
        <v>637</v>
      </c>
      <c r="F26" s="145">
        <f t="shared" si="1"/>
        <v>94400</v>
      </c>
      <c r="G26" s="145">
        <v>80000</v>
      </c>
      <c r="H26" s="145">
        <f t="shared" si="5"/>
        <v>14400</v>
      </c>
      <c r="I26" s="146">
        <v>42978</v>
      </c>
      <c r="J26" s="146">
        <f t="shared" si="0"/>
        <v>43068</v>
      </c>
      <c r="K26" s="145">
        <f t="shared" si="3"/>
        <v>1600</v>
      </c>
      <c r="L26" s="145">
        <f t="shared" si="4"/>
        <v>92800</v>
      </c>
      <c r="M26" s="145">
        <v>92800</v>
      </c>
      <c r="N26" s="147" t="s">
        <v>1087</v>
      </c>
      <c r="O26" s="142" t="s">
        <v>136</v>
      </c>
      <c r="P26" s="144">
        <v>716</v>
      </c>
      <c r="Q26" s="5">
        <v>372334</v>
      </c>
    </row>
    <row r="27" spans="1:17" ht="12.75" x14ac:dyDescent="0.2">
      <c r="A27" s="144" t="s">
        <v>616</v>
      </c>
      <c r="B27" s="144"/>
      <c r="C27" s="144" t="s">
        <v>641</v>
      </c>
      <c r="D27" s="144" t="s">
        <v>40</v>
      </c>
      <c r="E27" s="156" t="s">
        <v>638</v>
      </c>
      <c r="F27" s="145">
        <f t="shared" si="1"/>
        <v>37170</v>
      </c>
      <c r="G27" s="145">
        <v>31500</v>
      </c>
      <c r="H27" s="145">
        <f t="shared" si="5"/>
        <v>5670</v>
      </c>
      <c r="I27" s="146">
        <v>42978</v>
      </c>
      <c r="J27" s="146">
        <f t="shared" si="0"/>
        <v>43068</v>
      </c>
      <c r="K27" s="145">
        <f t="shared" si="3"/>
        <v>630</v>
      </c>
      <c r="L27" s="145">
        <f t="shared" si="4"/>
        <v>36540</v>
      </c>
      <c r="M27" s="145">
        <v>36540</v>
      </c>
      <c r="N27" s="147" t="s">
        <v>1087</v>
      </c>
      <c r="O27" s="142" t="s">
        <v>136</v>
      </c>
      <c r="P27" s="144">
        <v>716</v>
      </c>
    </row>
    <row r="28" spans="1:17" ht="12.75" x14ac:dyDescent="0.2">
      <c r="A28" s="144" t="s">
        <v>659</v>
      </c>
      <c r="B28" s="144"/>
      <c r="C28" s="144" t="s">
        <v>656</v>
      </c>
      <c r="D28" s="144" t="s">
        <v>40</v>
      </c>
      <c r="E28" s="156" t="s">
        <v>655</v>
      </c>
      <c r="F28" s="145">
        <f t="shared" si="1"/>
        <v>26550</v>
      </c>
      <c r="G28" s="145">
        <v>22500</v>
      </c>
      <c r="H28" s="145">
        <f t="shared" si="5"/>
        <v>4050</v>
      </c>
      <c r="I28" s="146">
        <v>42989</v>
      </c>
      <c r="J28" s="146">
        <f t="shared" si="0"/>
        <v>43079</v>
      </c>
      <c r="K28" s="145">
        <f t="shared" si="3"/>
        <v>450</v>
      </c>
      <c r="L28" s="145">
        <f t="shared" si="4"/>
        <v>26100</v>
      </c>
      <c r="M28" s="145">
        <v>26100</v>
      </c>
      <c r="N28" s="144"/>
      <c r="O28" s="142" t="s">
        <v>136</v>
      </c>
      <c r="P28" s="144">
        <v>760</v>
      </c>
    </row>
    <row r="29" spans="1:17" ht="12.75" x14ac:dyDescent="0.2">
      <c r="A29" s="144" t="s">
        <v>659</v>
      </c>
      <c r="B29" s="144"/>
      <c r="C29" s="144" t="s">
        <v>658</v>
      </c>
      <c r="D29" s="144" t="s">
        <v>40</v>
      </c>
      <c r="E29" s="156" t="s">
        <v>657</v>
      </c>
      <c r="F29" s="145">
        <f t="shared" si="1"/>
        <v>26550</v>
      </c>
      <c r="G29" s="145">
        <v>22500</v>
      </c>
      <c r="H29" s="145">
        <f t="shared" si="5"/>
        <v>4050</v>
      </c>
      <c r="I29" s="146">
        <v>42989</v>
      </c>
      <c r="J29" s="146">
        <f t="shared" si="0"/>
        <v>43079</v>
      </c>
      <c r="K29" s="145">
        <f t="shared" si="3"/>
        <v>450</v>
      </c>
      <c r="L29" s="145">
        <f t="shared" si="4"/>
        <v>26100</v>
      </c>
      <c r="M29" s="145">
        <v>26100</v>
      </c>
      <c r="N29" s="144"/>
      <c r="O29" s="142" t="s">
        <v>136</v>
      </c>
      <c r="P29" s="144">
        <v>760</v>
      </c>
    </row>
    <row r="30" spans="1:17" ht="12.75" x14ac:dyDescent="0.2">
      <c r="A30" s="144" t="s">
        <v>676</v>
      </c>
      <c r="B30" s="144"/>
      <c r="C30" s="144" t="s">
        <v>670</v>
      </c>
      <c r="D30" s="144" t="s">
        <v>40</v>
      </c>
      <c r="E30" s="156" t="s">
        <v>669</v>
      </c>
      <c r="F30" s="145">
        <f t="shared" si="1"/>
        <v>4248</v>
      </c>
      <c r="G30" s="145">
        <v>3600</v>
      </c>
      <c r="H30" s="145">
        <f t="shared" si="5"/>
        <v>648</v>
      </c>
      <c r="I30" s="146">
        <v>42993</v>
      </c>
      <c r="J30" s="146">
        <f t="shared" si="0"/>
        <v>43083</v>
      </c>
      <c r="K30" s="145">
        <f t="shared" si="3"/>
        <v>72</v>
      </c>
      <c r="L30" s="145">
        <f t="shared" si="4"/>
        <v>4176</v>
      </c>
      <c r="M30" s="145">
        <v>4176</v>
      </c>
      <c r="N30" s="144"/>
      <c r="O30" s="142" t="s">
        <v>136</v>
      </c>
      <c r="P30" s="144">
        <v>760</v>
      </c>
    </row>
    <row r="31" spans="1:17" ht="12.75" x14ac:dyDescent="0.2">
      <c r="A31" s="217" t="s">
        <v>676</v>
      </c>
      <c r="B31" s="217"/>
      <c r="C31" s="217" t="s">
        <v>694</v>
      </c>
      <c r="D31" s="217" t="s">
        <v>40</v>
      </c>
      <c r="E31" s="218" t="s">
        <v>671</v>
      </c>
      <c r="F31" s="219" t="s">
        <v>693</v>
      </c>
      <c r="G31" s="219" t="s">
        <v>693</v>
      </c>
      <c r="H31" s="219" t="s">
        <v>693</v>
      </c>
      <c r="I31" s="220"/>
      <c r="J31" s="220"/>
      <c r="K31" s="219"/>
      <c r="L31" s="219" t="s">
        <v>693</v>
      </c>
      <c r="M31" s="38"/>
      <c r="N31" s="12"/>
      <c r="O31" s="10"/>
      <c r="P31" s="12"/>
    </row>
    <row r="32" spans="1:17" ht="12.75" x14ac:dyDescent="0.2">
      <c r="A32" s="144" t="s">
        <v>676</v>
      </c>
      <c r="B32" s="144"/>
      <c r="C32" s="144" t="s">
        <v>674</v>
      </c>
      <c r="D32" s="144" t="s">
        <v>40</v>
      </c>
      <c r="E32" s="156" t="s">
        <v>672</v>
      </c>
      <c r="F32" s="145">
        <f t="shared" si="1"/>
        <v>10620</v>
      </c>
      <c r="G32" s="145">
        <v>9000</v>
      </c>
      <c r="H32" s="145">
        <f t="shared" si="5"/>
        <v>1620</v>
      </c>
      <c r="I32" s="146">
        <v>42993</v>
      </c>
      <c r="J32" s="146">
        <f t="shared" si="0"/>
        <v>43083</v>
      </c>
      <c r="K32" s="145">
        <f t="shared" si="3"/>
        <v>180</v>
      </c>
      <c r="L32" s="145">
        <f t="shared" si="4"/>
        <v>10440</v>
      </c>
      <c r="M32" s="145">
        <v>10440</v>
      </c>
      <c r="N32" s="144"/>
      <c r="O32" s="142" t="s">
        <v>136</v>
      </c>
      <c r="P32" s="144">
        <v>760</v>
      </c>
    </row>
    <row r="33" spans="1:16" ht="12.75" x14ac:dyDescent="0.2">
      <c r="A33" s="144" t="s">
        <v>676</v>
      </c>
      <c r="B33" s="144"/>
      <c r="C33" s="144" t="s">
        <v>675</v>
      </c>
      <c r="D33" s="144" t="s">
        <v>40</v>
      </c>
      <c r="E33" s="156" t="s">
        <v>673</v>
      </c>
      <c r="F33" s="145">
        <f t="shared" si="1"/>
        <v>7586.22</v>
      </c>
      <c r="G33" s="145">
        <v>6429</v>
      </c>
      <c r="H33" s="145">
        <f t="shared" si="5"/>
        <v>1157.22</v>
      </c>
      <c r="I33" s="146">
        <v>42993</v>
      </c>
      <c r="J33" s="146">
        <f t="shared" si="0"/>
        <v>43083</v>
      </c>
      <c r="K33" s="145">
        <f t="shared" si="3"/>
        <v>128.58000000000001</v>
      </c>
      <c r="L33" s="145">
        <f t="shared" si="4"/>
        <v>7457.64</v>
      </c>
      <c r="M33" s="145">
        <v>7458</v>
      </c>
      <c r="N33" s="144"/>
      <c r="O33" s="142" t="s">
        <v>136</v>
      </c>
      <c r="P33" s="144">
        <v>760</v>
      </c>
    </row>
    <row r="34" spans="1:16" ht="12.75" x14ac:dyDescent="0.2">
      <c r="A34" s="144" t="s">
        <v>712</v>
      </c>
      <c r="B34" s="144"/>
      <c r="C34" s="144" t="s">
        <v>709</v>
      </c>
      <c r="D34" s="144" t="s">
        <v>40</v>
      </c>
      <c r="E34" s="156" t="s">
        <v>702</v>
      </c>
      <c r="F34" s="145">
        <f t="shared" si="1"/>
        <v>11947.5</v>
      </c>
      <c r="G34" s="145">
        <v>10125</v>
      </c>
      <c r="H34" s="145">
        <f t="shared" si="5"/>
        <v>1822.5</v>
      </c>
      <c r="I34" s="146"/>
      <c r="J34" s="146">
        <v>43090</v>
      </c>
      <c r="K34" s="145">
        <f t="shared" si="3"/>
        <v>202.5</v>
      </c>
      <c r="L34" s="145">
        <f t="shared" si="4"/>
        <v>11745</v>
      </c>
      <c r="M34" s="145">
        <v>11745</v>
      </c>
      <c r="N34" s="144"/>
      <c r="O34" s="142" t="s">
        <v>136</v>
      </c>
      <c r="P34" s="144">
        <v>760</v>
      </c>
    </row>
    <row r="35" spans="1:16" ht="12.75" x14ac:dyDescent="0.2">
      <c r="A35" s="144" t="s">
        <v>712</v>
      </c>
      <c r="B35" s="144"/>
      <c r="C35" s="144" t="s">
        <v>710</v>
      </c>
      <c r="D35" s="144" t="s">
        <v>40</v>
      </c>
      <c r="E35" s="156" t="s">
        <v>703</v>
      </c>
      <c r="F35" s="145">
        <f t="shared" si="1"/>
        <v>6637.5</v>
      </c>
      <c r="G35" s="145">
        <v>5625</v>
      </c>
      <c r="H35" s="145">
        <f t="shared" si="5"/>
        <v>1012.5</v>
      </c>
      <c r="I35" s="146"/>
      <c r="J35" s="146">
        <v>43090</v>
      </c>
      <c r="K35" s="145">
        <f t="shared" si="3"/>
        <v>112.5</v>
      </c>
      <c r="L35" s="145">
        <f t="shared" si="4"/>
        <v>6525</v>
      </c>
      <c r="M35" s="145">
        <v>6525</v>
      </c>
      <c r="N35" s="144"/>
      <c r="O35" s="142" t="s">
        <v>136</v>
      </c>
      <c r="P35" s="144">
        <v>760</v>
      </c>
    </row>
    <row r="36" spans="1:16" ht="12.75" x14ac:dyDescent="0.2">
      <c r="A36" s="144" t="s">
        <v>712</v>
      </c>
      <c r="B36" s="144"/>
      <c r="C36" s="144" t="s">
        <v>641</v>
      </c>
      <c r="D36" s="144" t="s">
        <v>40</v>
      </c>
      <c r="E36" s="156" t="s">
        <v>704</v>
      </c>
      <c r="F36" s="145">
        <f t="shared" si="1"/>
        <v>18585</v>
      </c>
      <c r="G36" s="145">
        <v>15750</v>
      </c>
      <c r="H36" s="145">
        <f t="shared" si="5"/>
        <v>2835</v>
      </c>
      <c r="I36" s="146"/>
      <c r="J36" s="146">
        <v>43088</v>
      </c>
      <c r="K36" s="145">
        <f t="shared" si="3"/>
        <v>315</v>
      </c>
      <c r="L36" s="145">
        <f t="shared" si="4"/>
        <v>18270</v>
      </c>
      <c r="M36" s="145">
        <v>18270</v>
      </c>
      <c r="N36" s="144"/>
      <c r="O36" s="142" t="s">
        <v>136</v>
      </c>
      <c r="P36" s="144">
        <v>760</v>
      </c>
    </row>
    <row r="37" spans="1:16" ht="12.75" x14ac:dyDescent="0.2">
      <c r="A37" s="144" t="s">
        <v>712</v>
      </c>
      <c r="B37" s="144"/>
      <c r="C37" s="144" t="s">
        <v>711</v>
      </c>
      <c r="D37" s="144" t="s">
        <v>109</v>
      </c>
      <c r="E37" s="156" t="s">
        <v>705</v>
      </c>
      <c r="F37" s="145">
        <f t="shared" si="1"/>
        <v>295</v>
      </c>
      <c r="G37" s="145">
        <v>250</v>
      </c>
      <c r="H37" s="145">
        <f t="shared" si="5"/>
        <v>45</v>
      </c>
      <c r="I37" s="146"/>
      <c r="J37" s="146">
        <v>43090</v>
      </c>
      <c r="K37" s="145">
        <f t="shared" si="3"/>
        <v>5</v>
      </c>
      <c r="L37" s="145">
        <f t="shared" si="4"/>
        <v>290</v>
      </c>
      <c r="M37" s="145">
        <v>290</v>
      </c>
      <c r="N37" s="144"/>
      <c r="O37" s="142" t="s">
        <v>136</v>
      </c>
      <c r="P37" s="144">
        <v>760</v>
      </c>
    </row>
    <row r="38" spans="1:16" ht="12.75" x14ac:dyDescent="0.2">
      <c r="A38" s="249" t="s">
        <v>737</v>
      </c>
      <c r="B38" s="285"/>
      <c r="C38" s="249" t="s">
        <v>735</v>
      </c>
      <c r="D38" s="286" t="s">
        <v>40</v>
      </c>
      <c r="E38" s="287" t="s">
        <v>706</v>
      </c>
      <c r="F38" s="250">
        <f t="shared" si="1"/>
        <v>31476.5</v>
      </c>
      <c r="G38" s="250">
        <v>26675</v>
      </c>
      <c r="H38" s="250">
        <f t="shared" si="5"/>
        <v>4801.5</v>
      </c>
      <c r="I38" s="251"/>
      <c r="J38" s="251">
        <v>43097</v>
      </c>
      <c r="K38" s="250">
        <f t="shared" si="3"/>
        <v>533.5</v>
      </c>
      <c r="L38" s="250">
        <f t="shared" si="4"/>
        <v>30943</v>
      </c>
      <c r="M38" s="250">
        <v>30943</v>
      </c>
      <c r="N38" s="144"/>
      <c r="O38" s="142" t="s">
        <v>136</v>
      </c>
      <c r="P38" s="144">
        <v>760</v>
      </c>
    </row>
    <row r="39" spans="1:16" ht="12.75" x14ac:dyDescent="0.2">
      <c r="A39" s="249" t="s">
        <v>737</v>
      </c>
      <c r="B39" s="285"/>
      <c r="C39" s="249" t="s">
        <v>711</v>
      </c>
      <c r="D39" s="286" t="s">
        <v>109</v>
      </c>
      <c r="E39" s="287" t="s">
        <v>707</v>
      </c>
      <c r="F39" s="250">
        <f t="shared" si="1"/>
        <v>295</v>
      </c>
      <c r="G39" s="250">
        <v>250</v>
      </c>
      <c r="H39" s="250">
        <f t="shared" si="5"/>
        <v>45</v>
      </c>
      <c r="I39" s="251"/>
      <c r="J39" s="251">
        <v>43097</v>
      </c>
      <c r="K39" s="250">
        <f t="shared" si="3"/>
        <v>5</v>
      </c>
      <c r="L39" s="250">
        <f t="shared" si="4"/>
        <v>290</v>
      </c>
      <c r="M39" s="250">
        <v>290</v>
      </c>
      <c r="N39" s="144"/>
      <c r="O39" s="142" t="s">
        <v>136</v>
      </c>
      <c r="P39" s="144">
        <v>760</v>
      </c>
    </row>
    <row r="40" spans="1:16" ht="12.75" x14ac:dyDescent="0.2">
      <c r="A40" s="249" t="s">
        <v>737</v>
      </c>
      <c r="B40" s="285"/>
      <c r="C40" s="249" t="s">
        <v>736</v>
      </c>
      <c r="D40" s="286" t="s">
        <v>109</v>
      </c>
      <c r="E40" s="287" t="s">
        <v>708</v>
      </c>
      <c r="F40" s="250">
        <f t="shared" si="1"/>
        <v>413</v>
      </c>
      <c r="G40" s="250">
        <v>350</v>
      </c>
      <c r="H40" s="250">
        <f t="shared" si="5"/>
        <v>63</v>
      </c>
      <c r="I40" s="251"/>
      <c r="J40" s="251">
        <v>43097</v>
      </c>
      <c r="K40" s="250">
        <f t="shared" si="3"/>
        <v>7</v>
      </c>
      <c r="L40" s="250">
        <f t="shared" si="4"/>
        <v>406</v>
      </c>
      <c r="M40" s="250">
        <v>406</v>
      </c>
      <c r="N40" s="144"/>
      <c r="O40" s="142" t="s">
        <v>136</v>
      </c>
      <c r="P40" s="144">
        <v>760</v>
      </c>
    </row>
    <row r="41" spans="1:16" ht="12.75" x14ac:dyDescent="0.2">
      <c r="A41" s="249" t="s">
        <v>797</v>
      </c>
      <c r="B41" s="285"/>
      <c r="C41" s="288" t="s">
        <v>802</v>
      </c>
      <c r="D41" s="286" t="s">
        <v>40</v>
      </c>
      <c r="E41" s="287" t="s">
        <v>799</v>
      </c>
      <c r="F41" s="250">
        <f t="shared" si="1"/>
        <v>66375</v>
      </c>
      <c r="G41" s="250">
        <v>56250</v>
      </c>
      <c r="H41" s="250">
        <f t="shared" si="5"/>
        <v>10125</v>
      </c>
      <c r="I41" s="251"/>
      <c r="J41" s="251">
        <f t="shared" si="0"/>
        <v>90</v>
      </c>
      <c r="K41" s="250">
        <f t="shared" si="3"/>
        <v>1125</v>
      </c>
      <c r="L41" s="250">
        <f t="shared" si="4"/>
        <v>65250</v>
      </c>
      <c r="M41" s="250">
        <v>65250</v>
      </c>
      <c r="N41" s="144"/>
      <c r="O41" s="142" t="s">
        <v>136</v>
      </c>
      <c r="P41" s="144">
        <v>760</v>
      </c>
    </row>
    <row r="42" spans="1:16" ht="12.75" x14ac:dyDescent="0.2">
      <c r="A42" s="249" t="s">
        <v>797</v>
      </c>
      <c r="B42" s="249"/>
      <c r="C42" s="288" t="s">
        <v>803</v>
      </c>
      <c r="D42" s="249" t="s">
        <v>40</v>
      </c>
      <c r="E42" s="287" t="s">
        <v>800</v>
      </c>
      <c r="F42" s="250">
        <f t="shared" ref="F42:F72" si="6">SUM(G42:H42)</f>
        <v>36875</v>
      </c>
      <c r="G42" s="250">
        <v>31250</v>
      </c>
      <c r="H42" s="250">
        <f t="shared" si="5"/>
        <v>5625</v>
      </c>
      <c r="I42" s="251"/>
      <c r="J42" s="251">
        <f t="shared" si="0"/>
        <v>90</v>
      </c>
      <c r="K42" s="250">
        <f t="shared" si="3"/>
        <v>625</v>
      </c>
      <c r="L42" s="250">
        <f t="shared" si="4"/>
        <v>36250</v>
      </c>
      <c r="M42" s="250">
        <v>36250</v>
      </c>
      <c r="N42" s="144"/>
      <c r="O42" s="142" t="s">
        <v>136</v>
      </c>
      <c r="P42" s="144">
        <v>760</v>
      </c>
    </row>
    <row r="43" spans="1:16" ht="12.75" x14ac:dyDescent="0.2">
      <c r="A43" s="249" t="s">
        <v>797</v>
      </c>
      <c r="B43" s="249"/>
      <c r="C43" s="288" t="s">
        <v>804</v>
      </c>
      <c r="D43" s="249" t="s">
        <v>40</v>
      </c>
      <c r="E43" s="287" t="s">
        <v>801</v>
      </c>
      <c r="F43" s="250">
        <f t="shared" si="6"/>
        <v>21240</v>
      </c>
      <c r="G43" s="250">
        <v>18000</v>
      </c>
      <c r="H43" s="250">
        <f t="shared" si="5"/>
        <v>3240</v>
      </c>
      <c r="I43" s="251"/>
      <c r="J43" s="251">
        <f t="shared" si="0"/>
        <v>90</v>
      </c>
      <c r="K43" s="250">
        <f t="shared" si="3"/>
        <v>360</v>
      </c>
      <c r="L43" s="250">
        <f t="shared" si="4"/>
        <v>20880</v>
      </c>
      <c r="M43" s="250">
        <v>20880</v>
      </c>
      <c r="N43" s="144"/>
      <c r="O43" s="142" t="s">
        <v>136</v>
      </c>
      <c r="P43" s="144">
        <v>760</v>
      </c>
    </row>
    <row r="44" spans="1:16" ht="12.75" x14ac:dyDescent="0.2">
      <c r="A44" s="249" t="s">
        <v>857</v>
      </c>
      <c r="B44" s="249"/>
      <c r="C44" s="144" t="s">
        <v>903</v>
      </c>
      <c r="D44" s="144" t="s">
        <v>40</v>
      </c>
      <c r="E44" s="287" t="s">
        <v>898</v>
      </c>
      <c r="F44" s="250">
        <f t="shared" si="6"/>
        <v>22757.48</v>
      </c>
      <c r="G44" s="250">
        <v>19286</v>
      </c>
      <c r="H44" s="250">
        <f t="shared" si="5"/>
        <v>3471.48</v>
      </c>
      <c r="I44" s="251">
        <v>43025</v>
      </c>
      <c r="J44" s="251">
        <f t="shared" si="0"/>
        <v>43115</v>
      </c>
      <c r="K44" s="250">
        <f t="shared" si="3"/>
        <v>385.72</v>
      </c>
      <c r="L44" s="250">
        <f t="shared" si="4"/>
        <v>22371.759999999998</v>
      </c>
      <c r="M44" s="250">
        <v>22372</v>
      </c>
      <c r="N44" s="144"/>
      <c r="O44" s="142" t="s">
        <v>136</v>
      </c>
      <c r="P44" s="144">
        <v>760</v>
      </c>
    </row>
    <row r="45" spans="1:16" ht="12.75" x14ac:dyDescent="0.2">
      <c r="A45" s="249" t="s">
        <v>872</v>
      </c>
      <c r="B45" s="249"/>
      <c r="C45" s="249" t="s">
        <v>900</v>
      </c>
      <c r="D45" s="249" t="s">
        <v>40</v>
      </c>
      <c r="E45" s="287" t="s">
        <v>899</v>
      </c>
      <c r="F45" s="250">
        <f t="shared" si="6"/>
        <v>48675</v>
      </c>
      <c r="G45" s="250">
        <v>41250</v>
      </c>
      <c r="H45" s="250">
        <f t="shared" si="5"/>
        <v>7425</v>
      </c>
      <c r="I45" s="251">
        <v>43039</v>
      </c>
      <c r="J45" s="251">
        <f t="shared" si="0"/>
        <v>43129</v>
      </c>
      <c r="K45" s="250">
        <f t="shared" si="3"/>
        <v>825</v>
      </c>
      <c r="L45" s="250">
        <f t="shared" si="4"/>
        <v>47850</v>
      </c>
      <c r="M45" s="250">
        <v>47850</v>
      </c>
      <c r="N45" s="144"/>
      <c r="O45" s="142" t="s">
        <v>136</v>
      </c>
      <c r="P45" s="144">
        <v>760</v>
      </c>
    </row>
    <row r="46" spans="1:16" ht="12.75" x14ac:dyDescent="0.2">
      <c r="A46" s="249" t="s">
        <v>872</v>
      </c>
      <c r="B46" s="144"/>
      <c r="C46" s="249" t="s">
        <v>901</v>
      </c>
      <c r="D46" s="249" t="s">
        <v>40</v>
      </c>
      <c r="E46" s="287" t="s">
        <v>902</v>
      </c>
      <c r="F46" s="145">
        <f t="shared" si="6"/>
        <v>73207.199999999997</v>
      </c>
      <c r="G46" s="145">
        <v>62040</v>
      </c>
      <c r="H46" s="145">
        <f t="shared" si="5"/>
        <v>11167.199999999999</v>
      </c>
      <c r="I46" s="251">
        <v>43039</v>
      </c>
      <c r="J46" s="146">
        <f t="shared" si="0"/>
        <v>43129</v>
      </c>
      <c r="K46" s="145">
        <f t="shared" si="3"/>
        <v>1240.8</v>
      </c>
      <c r="L46" s="145">
        <f t="shared" si="4"/>
        <v>71966.399999999994</v>
      </c>
      <c r="M46" s="145">
        <v>71966</v>
      </c>
      <c r="N46" s="144"/>
      <c r="O46" s="142" t="s">
        <v>136</v>
      </c>
      <c r="P46" s="144">
        <v>760</v>
      </c>
    </row>
    <row r="47" spans="1:16" ht="12.75" x14ac:dyDescent="0.2">
      <c r="A47" s="144" t="s">
        <v>928</v>
      </c>
      <c r="B47" s="144"/>
      <c r="C47" s="144" t="s">
        <v>694</v>
      </c>
      <c r="D47" s="144" t="s">
        <v>40</v>
      </c>
      <c r="E47" s="156" t="s">
        <v>671</v>
      </c>
      <c r="F47" s="145">
        <f t="shared" si="6"/>
        <v>10620</v>
      </c>
      <c r="G47" s="145">
        <v>9000</v>
      </c>
      <c r="H47" s="145">
        <f t="shared" si="5"/>
        <v>1620</v>
      </c>
      <c r="I47" s="146"/>
      <c r="J47" s="146">
        <f t="shared" si="0"/>
        <v>90</v>
      </c>
      <c r="K47" s="145">
        <f t="shared" si="3"/>
        <v>180</v>
      </c>
      <c r="L47" s="145">
        <f t="shared" si="4"/>
        <v>10440</v>
      </c>
      <c r="M47" s="145">
        <v>10440</v>
      </c>
      <c r="N47" s="144"/>
      <c r="O47" s="142" t="s">
        <v>136</v>
      </c>
      <c r="P47" s="144">
        <v>760</v>
      </c>
    </row>
    <row r="48" spans="1:16" ht="12.75" x14ac:dyDescent="0.2">
      <c r="A48" s="144" t="s">
        <v>944</v>
      </c>
      <c r="B48" s="144"/>
      <c r="C48" s="144" t="s">
        <v>641</v>
      </c>
      <c r="D48" s="144" t="s">
        <v>40</v>
      </c>
      <c r="E48" s="156" t="s">
        <v>943</v>
      </c>
      <c r="F48" s="145">
        <f t="shared" si="6"/>
        <v>4389.6000000000004</v>
      </c>
      <c r="G48" s="145">
        <v>3720</v>
      </c>
      <c r="H48" s="145">
        <f t="shared" si="5"/>
        <v>669.6</v>
      </c>
      <c r="I48" s="146"/>
      <c r="J48" s="146">
        <f t="shared" si="0"/>
        <v>90</v>
      </c>
      <c r="K48" s="145">
        <f t="shared" si="3"/>
        <v>74.400000000000006</v>
      </c>
      <c r="L48" s="145">
        <f t="shared" si="4"/>
        <v>4315.2000000000007</v>
      </c>
      <c r="M48" s="145">
        <v>4315</v>
      </c>
      <c r="N48" s="144"/>
      <c r="O48" s="142" t="s">
        <v>136</v>
      </c>
      <c r="P48" s="144">
        <v>760</v>
      </c>
    </row>
    <row r="49" spans="1:16" ht="12.75" x14ac:dyDescent="0.2">
      <c r="A49" s="144" t="s">
        <v>944</v>
      </c>
      <c r="B49" s="144"/>
      <c r="C49" s="144" t="s">
        <v>711</v>
      </c>
      <c r="D49" s="144" t="s">
        <v>109</v>
      </c>
      <c r="E49" s="156" t="s">
        <v>945</v>
      </c>
      <c r="F49" s="145">
        <f t="shared" si="6"/>
        <v>295</v>
      </c>
      <c r="G49" s="145">
        <v>250</v>
      </c>
      <c r="H49" s="145">
        <f t="shared" si="5"/>
        <v>45</v>
      </c>
      <c r="I49" s="146"/>
      <c r="J49" s="146">
        <f t="shared" si="0"/>
        <v>90</v>
      </c>
      <c r="K49" s="145">
        <f t="shared" si="3"/>
        <v>5</v>
      </c>
      <c r="L49" s="145">
        <f t="shared" si="4"/>
        <v>290</v>
      </c>
      <c r="M49" s="145">
        <v>290</v>
      </c>
      <c r="N49" s="144"/>
      <c r="O49" s="142" t="s">
        <v>136</v>
      </c>
      <c r="P49" s="144">
        <v>760</v>
      </c>
    </row>
    <row r="50" spans="1:16" ht="12.75" x14ac:dyDescent="0.2">
      <c r="A50" s="144" t="s">
        <v>1016</v>
      </c>
      <c r="B50" s="144"/>
      <c r="C50" s="144" t="s">
        <v>735</v>
      </c>
      <c r="D50" s="144" t="s">
        <v>40</v>
      </c>
      <c r="E50" s="156" t="s">
        <v>1014</v>
      </c>
      <c r="F50" s="145">
        <f t="shared" si="6"/>
        <v>21894.9</v>
      </c>
      <c r="G50" s="145">
        <v>18555</v>
      </c>
      <c r="H50" s="145">
        <f t="shared" si="5"/>
        <v>3339.9</v>
      </c>
      <c r="I50" s="146"/>
      <c r="J50" s="146">
        <f t="shared" si="0"/>
        <v>90</v>
      </c>
      <c r="K50" s="145">
        <f t="shared" si="3"/>
        <v>371.1</v>
      </c>
      <c r="L50" s="145">
        <f t="shared" si="4"/>
        <v>21523.800000000003</v>
      </c>
      <c r="M50" s="145">
        <v>21524</v>
      </c>
      <c r="N50" s="144"/>
      <c r="O50" s="142" t="s">
        <v>136</v>
      </c>
      <c r="P50" s="144">
        <v>808</v>
      </c>
    </row>
    <row r="51" spans="1:16" ht="12.75" x14ac:dyDescent="0.2">
      <c r="A51" s="144" t="s">
        <v>1016</v>
      </c>
      <c r="B51" s="144"/>
      <c r="C51" s="144" t="s">
        <v>641</v>
      </c>
      <c r="D51" s="144" t="s">
        <v>40</v>
      </c>
      <c r="E51" s="156" t="s">
        <v>1015</v>
      </c>
      <c r="F51" s="145">
        <f t="shared" si="6"/>
        <v>13570</v>
      </c>
      <c r="G51" s="145">
        <v>11500</v>
      </c>
      <c r="H51" s="145">
        <f t="shared" si="5"/>
        <v>2070</v>
      </c>
      <c r="I51" s="146"/>
      <c r="J51" s="146">
        <f t="shared" si="0"/>
        <v>90</v>
      </c>
      <c r="K51" s="145">
        <f t="shared" si="3"/>
        <v>230</v>
      </c>
      <c r="L51" s="145">
        <f t="shared" si="4"/>
        <v>13340</v>
      </c>
      <c r="M51" s="145">
        <v>13340</v>
      </c>
      <c r="N51" s="144"/>
      <c r="O51" s="142" t="s">
        <v>136</v>
      </c>
      <c r="P51" s="144">
        <v>808</v>
      </c>
    </row>
    <row r="52" spans="1:16" ht="12.75" x14ac:dyDescent="0.2">
      <c r="A52" s="144" t="s">
        <v>1051</v>
      </c>
      <c r="B52" s="144"/>
      <c r="C52" s="144" t="s">
        <v>598</v>
      </c>
      <c r="D52" s="144" t="s">
        <v>40</v>
      </c>
      <c r="E52" s="156" t="s">
        <v>1076</v>
      </c>
      <c r="F52" s="145">
        <f t="shared" si="6"/>
        <v>59000</v>
      </c>
      <c r="G52" s="145">
        <v>50000</v>
      </c>
      <c r="H52" s="145">
        <f t="shared" si="5"/>
        <v>9000</v>
      </c>
      <c r="I52" s="146"/>
      <c r="J52" s="146">
        <f t="shared" si="0"/>
        <v>90</v>
      </c>
      <c r="K52" s="145">
        <f t="shared" si="3"/>
        <v>1000</v>
      </c>
      <c r="L52" s="145">
        <f t="shared" si="4"/>
        <v>58000</v>
      </c>
      <c r="M52" s="145">
        <v>58000</v>
      </c>
      <c r="N52" s="144"/>
      <c r="O52" s="142" t="s">
        <v>136</v>
      </c>
      <c r="P52" s="144">
        <v>808</v>
      </c>
    </row>
    <row r="53" spans="1:16" ht="12.75" x14ac:dyDescent="0.2">
      <c r="A53" s="144" t="s">
        <v>1051</v>
      </c>
      <c r="B53" s="144"/>
      <c r="C53" s="144" t="s">
        <v>598</v>
      </c>
      <c r="D53" s="144" t="s">
        <v>40</v>
      </c>
      <c r="E53" s="144" t="s">
        <v>1077</v>
      </c>
      <c r="F53" s="145">
        <f t="shared" si="6"/>
        <v>141600</v>
      </c>
      <c r="G53" s="145">
        <v>120000</v>
      </c>
      <c r="H53" s="145">
        <f t="shared" si="5"/>
        <v>21600</v>
      </c>
      <c r="I53" s="146"/>
      <c r="J53" s="146">
        <f t="shared" si="0"/>
        <v>90</v>
      </c>
      <c r="K53" s="145">
        <f t="shared" si="3"/>
        <v>2400</v>
      </c>
      <c r="L53" s="145">
        <f t="shared" si="4"/>
        <v>139200</v>
      </c>
      <c r="M53" s="145">
        <v>139200</v>
      </c>
      <c r="N53" s="144"/>
      <c r="O53" s="142" t="s">
        <v>136</v>
      </c>
      <c r="P53" s="144">
        <v>808</v>
      </c>
    </row>
    <row r="54" spans="1:16" ht="12.75" x14ac:dyDescent="0.2">
      <c r="A54" s="144" t="s">
        <v>1051</v>
      </c>
      <c r="B54" s="144"/>
      <c r="C54" s="144" t="s">
        <v>597</v>
      </c>
      <c r="D54" s="144" t="s">
        <v>40</v>
      </c>
      <c r="E54" s="156" t="s">
        <v>1105</v>
      </c>
      <c r="F54" s="145">
        <f t="shared" si="6"/>
        <v>59000</v>
      </c>
      <c r="G54" s="145">
        <v>50000</v>
      </c>
      <c r="H54" s="145">
        <f t="shared" si="5"/>
        <v>9000</v>
      </c>
      <c r="I54" s="146"/>
      <c r="J54" s="146">
        <f t="shared" si="0"/>
        <v>90</v>
      </c>
      <c r="K54" s="145">
        <f t="shared" si="3"/>
        <v>1000</v>
      </c>
      <c r="L54" s="145">
        <f t="shared" si="4"/>
        <v>58000</v>
      </c>
      <c r="M54" s="145">
        <v>58000</v>
      </c>
      <c r="N54" s="144"/>
      <c r="O54" s="142" t="s">
        <v>136</v>
      </c>
      <c r="P54" s="144">
        <v>808</v>
      </c>
    </row>
    <row r="55" spans="1:16" ht="12.75" x14ac:dyDescent="0.2">
      <c r="A55" s="144" t="s">
        <v>1088</v>
      </c>
      <c r="B55" s="144"/>
      <c r="C55" s="144" t="s">
        <v>735</v>
      </c>
      <c r="D55" s="144" t="s">
        <v>40</v>
      </c>
      <c r="E55" s="156" t="s">
        <v>1106</v>
      </c>
      <c r="F55" s="145">
        <f t="shared" si="6"/>
        <v>82600</v>
      </c>
      <c r="G55" s="145">
        <v>70000</v>
      </c>
      <c r="H55" s="145">
        <f t="shared" si="5"/>
        <v>12600</v>
      </c>
      <c r="I55" s="146"/>
      <c r="J55" s="146">
        <f t="shared" si="0"/>
        <v>90</v>
      </c>
      <c r="K55" s="145">
        <f t="shared" si="3"/>
        <v>1400</v>
      </c>
      <c r="L55" s="145">
        <f t="shared" si="4"/>
        <v>81200</v>
      </c>
      <c r="M55" s="145">
        <v>81200</v>
      </c>
      <c r="N55" s="144"/>
      <c r="O55" s="142" t="s">
        <v>136</v>
      </c>
      <c r="P55" s="144">
        <v>808</v>
      </c>
    </row>
    <row r="56" spans="1:16" ht="12.75" x14ac:dyDescent="0.2">
      <c r="A56" s="144" t="s">
        <v>1208</v>
      </c>
      <c r="B56" s="144"/>
      <c r="C56" s="144" t="s">
        <v>1210</v>
      </c>
      <c r="D56" s="144" t="s">
        <v>40</v>
      </c>
      <c r="E56" s="156" t="s">
        <v>1209</v>
      </c>
      <c r="F56" s="145">
        <f t="shared" si="6"/>
        <v>5900</v>
      </c>
      <c r="G56" s="145">
        <v>5000</v>
      </c>
      <c r="H56" s="145">
        <f t="shared" si="5"/>
        <v>900</v>
      </c>
      <c r="I56" s="146"/>
      <c r="J56" s="146">
        <f t="shared" si="0"/>
        <v>90</v>
      </c>
      <c r="K56" s="145">
        <f t="shared" si="3"/>
        <v>100</v>
      </c>
      <c r="L56" s="145">
        <f t="shared" si="4"/>
        <v>5800</v>
      </c>
      <c r="M56" s="145">
        <v>5800</v>
      </c>
      <c r="N56" s="144"/>
      <c r="O56" s="142" t="s">
        <v>136</v>
      </c>
      <c r="P56" s="144">
        <v>900</v>
      </c>
    </row>
    <row r="57" spans="1:16" ht="12.75" x14ac:dyDescent="0.2">
      <c r="A57" s="144" t="s">
        <v>1208</v>
      </c>
      <c r="B57" s="144"/>
      <c r="C57" s="144" t="s">
        <v>223</v>
      </c>
      <c r="D57" s="144" t="s">
        <v>40</v>
      </c>
      <c r="E57" s="156" t="s">
        <v>1211</v>
      </c>
      <c r="F57" s="145">
        <f t="shared" si="6"/>
        <v>23600</v>
      </c>
      <c r="G57" s="145">
        <v>20000</v>
      </c>
      <c r="H57" s="145">
        <f t="shared" si="5"/>
        <v>3600</v>
      </c>
      <c r="I57" s="146"/>
      <c r="J57" s="146">
        <f t="shared" si="0"/>
        <v>90</v>
      </c>
      <c r="K57" s="145">
        <f t="shared" si="3"/>
        <v>400</v>
      </c>
      <c r="L57" s="145">
        <f t="shared" si="4"/>
        <v>23200</v>
      </c>
      <c r="M57" s="145">
        <v>23200</v>
      </c>
      <c r="N57" s="144"/>
      <c r="O57" s="142" t="s">
        <v>136</v>
      </c>
      <c r="P57" s="144">
        <v>900</v>
      </c>
    </row>
    <row r="58" spans="1:16" ht="12.75" x14ac:dyDescent="0.2">
      <c r="A58" s="144" t="s">
        <v>1236</v>
      </c>
      <c r="B58" s="144"/>
      <c r="C58" s="144" t="s">
        <v>1244</v>
      </c>
      <c r="D58" s="144" t="s">
        <v>40</v>
      </c>
      <c r="E58" s="156" t="s">
        <v>1243</v>
      </c>
      <c r="F58" s="145">
        <f t="shared" si="6"/>
        <v>134091.66</v>
      </c>
      <c r="G58" s="145">
        <v>113637</v>
      </c>
      <c r="H58" s="145">
        <f t="shared" si="5"/>
        <v>20454.66</v>
      </c>
      <c r="I58" s="146"/>
      <c r="J58" s="146">
        <f t="shared" si="0"/>
        <v>90</v>
      </c>
      <c r="K58" s="145">
        <f t="shared" si="3"/>
        <v>2272.7400000000002</v>
      </c>
      <c r="L58" s="145">
        <f t="shared" si="4"/>
        <v>131818.92000000001</v>
      </c>
      <c r="M58" s="145">
        <v>131819</v>
      </c>
      <c r="N58" s="144"/>
      <c r="O58" s="142" t="s">
        <v>136</v>
      </c>
      <c r="P58" s="144">
        <v>900</v>
      </c>
    </row>
    <row r="59" spans="1:16" ht="12.75" x14ac:dyDescent="0.2">
      <c r="A59" s="144" t="s">
        <v>1236</v>
      </c>
      <c r="B59" s="144"/>
      <c r="C59" s="144" t="s">
        <v>1246</v>
      </c>
      <c r="D59" s="144" t="s">
        <v>40</v>
      </c>
      <c r="E59" s="156" t="s">
        <v>1245</v>
      </c>
      <c r="F59" s="145">
        <f t="shared" si="6"/>
        <v>47200</v>
      </c>
      <c r="G59" s="145">
        <v>40000</v>
      </c>
      <c r="H59" s="145">
        <f t="shared" si="5"/>
        <v>7200</v>
      </c>
      <c r="I59" s="146"/>
      <c r="J59" s="146">
        <f t="shared" si="0"/>
        <v>90</v>
      </c>
      <c r="K59" s="145">
        <f t="shared" si="3"/>
        <v>800</v>
      </c>
      <c r="L59" s="145">
        <f t="shared" si="4"/>
        <v>46400</v>
      </c>
      <c r="M59" s="145">
        <v>46400</v>
      </c>
      <c r="N59" s="144"/>
      <c r="O59" s="142" t="s">
        <v>136</v>
      </c>
      <c r="P59" s="144">
        <v>900</v>
      </c>
    </row>
    <row r="60" spans="1:16" ht="12.75" x14ac:dyDescent="0.2">
      <c r="A60" s="12"/>
      <c r="B60" s="12"/>
      <c r="C60" s="12"/>
      <c r="D60" s="12"/>
      <c r="E60" s="62"/>
      <c r="F60" s="38">
        <f t="shared" si="6"/>
        <v>0</v>
      </c>
      <c r="G60" s="38"/>
      <c r="H60" s="38">
        <f t="shared" si="5"/>
        <v>0</v>
      </c>
      <c r="I60" s="57"/>
      <c r="J60" s="57">
        <f t="shared" si="0"/>
        <v>90</v>
      </c>
      <c r="K60" s="38">
        <f t="shared" si="3"/>
        <v>0</v>
      </c>
      <c r="L60" s="38">
        <f t="shared" si="4"/>
        <v>0</v>
      </c>
      <c r="M60" s="38"/>
      <c r="N60" s="12"/>
      <c r="O60" s="12"/>
      <c r="P60" s="12"/>
    </row>
    <row r="61" spans="1:16" ht="12.75" x14ac:dyDescent="0.2">
      <c r="A61" s="12"/>
      <c r="B61" s="12"/>
      <c r="C61" s="12"/>
      <c r="D61" s="12"/>
      <c r="E61" s="62"/>
      <c r="F61" s="38">
        <f t="shared" si="6"/>
        <v>0</v>
      </c>
      <c r="G61" s="38"/>
      <c r="H61" s="38">
        <f t="shared" si="5"/>
        <v>0</v>
      </c>
      <c r="I61" s="57"/>
      <c r="J61" s="57">
        <f t="shared" si="0"/>
        <v>90</v>
      </c>
      <c r="K61" s="38">
        <f t="shared" si="3"/>
        <v>0</v>
      </c>
      <c r="L61" s="38">
        <f t="shared" si="4"/>
        <v>0</v>
      </c>
      <c r="M61" s="38"/>
      <c r="N61" s="12"/>
      <c r="O61" s="12"/>
      <c r="P61" s="12"/>
    </row>
    <row r="62" spans="1:16" ht="12.75" x14ac:dyDescent="0.2">
      <c r="A62" s="12"/>
      <c r="B62" s="12"/>
      <c r="C62" s="12"/>
      <c r="D62" s="12"/>
      <c r="E62" s="62"/>
      <c r="F62" s="38">
        <f t="shared" si="6"/>
        <v>0</v>
      </c>
      <c r="G62" s="38"/>
      <c r="H62" s="38">
        <f t="shared" si="5"/>
        <v>0</v>
      </c>
      <c r="I62" s="57"/>
      <c r="J62" s="57">
        <f t="shared" si="0"/>
        <v>90</v>
      </c>
      <c r="K62" s="38">
        <f t="shared" ref="K62:K68" si="7">G62*2%</f>
        <v>0</v>
      </c>
      <c r="L62" s="38">
        <f t="shared" ref="L62:L68" si="8">F62-K62</f>
        <v>0</v>
      </c>
      <c r="M62" s="38"/>
      <c r="N62" s="12"/>
      <c r="O62" s="12"/>
      <c r="P62" s="12"/>
    </row>
    <row r="63" spans="1:16" ht="12.75" x14ac:dyDescent="0.2">
      <c r="A63" s="12"/>
      <c r="B63" s="12"/>
      <c r="C63" s="12"/>
      <c r="D63" s="12"/>
      <c r="E63" s="62"/>
      <c r="F63" s="38">
        <f t="shared" si="6"/>
        <v>0</v>
      </c>
      <c r="G63" s="38"/>
      <c r="H63" s="38">
        <f t="shared" si="5"/>
        <v>0</v>
      </c>
      <c r="I63" s="57"/>
      <c r="J63" s="57">
        <f t="shared" si="0"/>
        <v>90</v>
      </c>
      <c r="K63" s="38">
        <f t="shared" si="7"/>
        <v>0</v>
      </c>
      <c r="L63" s="38">
        <f t="shared" si="8"/>
        <v>0</v>
      </c>
      <c r="M63" s="38"/>
      <c r="N63" s="12"/>
      <c r="O63" s="12"/>
      <c r="P63" s="12"/>
    </row>
    <row r="64" spans="1:16" ht="12.75" x14ac:dyDescent="0.2">
      <c r="A64" s="12"/>
      <c r="B64" s="12"/>
      <c r="C64" s="12"/>
      <c r="D64" s="12"/>
      <c r="E64" s="62"/>
      <c r="F64" s="38">
        <f t="shared" si="6"/>
        <v>0</v>
      </c>
      <c r="G64" s="38"/>
      <c r="H64" s="38">
        <f t="shared" si="5"/>
        <v>0</v>
      </c>
      <c r="I64" s="57"/>
      <c r="J64" s="57">
        <f t="shared" si="0"/>
        <v>90</v>
      </c>
      <c r="K64" s="38">
        <f t="shared" si="7"/>
        <v>0</v>
      </c>
      <c r="L64" s="38">
        <f t="shared" si="8"/>
        <v>0</v>
      </c>
      <c r="M64" s="38"/>
      <c r="N64" s="12"/>
      <c r="O64" s="12"/>
      <c r="P64" s="12"/>
    </row>
    <row r="65" spans="1:16" ht="12.75" x14ac:dyDescent="0.2">
      <c r="A65" s="12"/>
      <c r="B65" s="12"/>
      <c r="C65" s="12"/>
      <c r="D65" s="12"/>
      <c r="E65" s="62"/>
      <c r="F65" s="38">
        <f t="shared" si="6"/>
        <v>0</v>
      </c>
      <c r="G65" s="38"/>
      <c r="H65" s="38">
        <f t="shared" si="5"/>
        <v>0</v>
      </c>
      <c r="I65" s="57"/>
      <c r="J65" s="57">
        <f t="shared" si="0"/>
        <v>90</v>
      </c>
      <c r="K65" s="38">
        <f t="shared" si="7"/>
        <v>0</v>
      </c>
      <c r="L65" s="38">
        <f t="shared" si="8"/>
        <v>0</v>
      </c>
      <c r="M65" s="38"/>
      <c r="N65" s="12"/>
      <c r="O65" s="12"/>
      <c r="P65" s="12"/>
    </row>
    <row r="66" spans="1:16" ht="12.75" x14ac:dyDescent="0.2">
      <c r="A66" s="12"/>
      <c r="B66" s="12"/>
      <c r="C66" s="12"/>
      <c r="D66" s="12"/>
      <c r="E66" s="62"/>
      <c r="F66" s="38">
        <f t="shared" si="6"/>
        <v>0</v>
      </c>
      <c r="G66" s="38"/>
      <c r="H66" s="38">
        <f t="shared" si="5"/>
        <v>0</v>
      </c>
      <c r="I66" s="12"/>
      <c r="J66" s="57">
        <f t="shared" si="0"/>
        <v>90</v>
      </c>
      <c r="K66" s="38">
        <f t="shared" si="7"/>
        <v>0</v>
      </c>
      <c r="L66" s="38">
        <f t="shared" si="8"/>
        <v>0</v>
      </c>
      <c r="M66" s="38"/>
      <c r="N66" s="12"/>
      <c r="O66" s="12"/>
      <c r="P66" s="12"/>
    </row>
    <row r="67" spans="1:16" ht="12.75" x14ac:dyDescent="0.2">
      <c r="A67" s="12"/>
      <c r="B67" s="12"/>
      <c r="C67" s="12"/>
      <c r="D67" s="12"/>
      <c r="E67" s="62"/>
      <c r="F67" s="38">
        <f t="shared" si="6"/>
        <v>0</v>
      </c>
      <c r="G67" s="38"/>
      <c r="H67" s="38">
        <f t="shared" si="5"/>
        <v>0</v>
      </c>
      <c r="I67" s="12"/>
      <c r="J67" s="57">
        <f t="shared" si="0"/>
        <v>90</v>
      </c>
      <c r="K67" s="38">
        <f t="shared" si="7"/>
        <v>0</v>
      </c>
      <c r="L67" s="38">
        <f t="shared" si="8"/>
        <v>0</v>
      </c>
      <c r="M67" s="38"/>
      <c r="N67" s="12"/>
      <c r="O67" s="12"/>
      <c r="P67" s="12"/>
    </row>
    <row r="68" spans="1:16" ht="12.75" x14ac:dyDescent="0.2">
      <c r="A68" s="12"/>
      <c r="B68" s="12"/>
      <c r="C68" s="12"/>
      <c r="D68" s="12"/>
      <c r="E68" s="62"/>
      <c r="F68" s="38">
        <f t="shared" si="6"/>
        <v>0</v>
      </c>
      <c r="G68" s="38"/>
      <c r="H68" s="38">
        <f t="shared" si="5"/>
        <v>0</v>
      </c>
      <c r="I68" s="12"/>
      <c r="J68" s="57">
        <f t="shared" si="0"/>
        <v>90</v>
      </c>
      <c r="K68" s="38">
        <f t="shared" si="7"/>
        <v>0</v>
      </c>
      <c r="L68" s="38">
        <f t="shared" si="8"/>
        <v>0</v>
      </c>
      <c r="M68" s="38"/>
      <c r="N68" s="12"/>
      <c r="O68" s="12"/>
      <c r="P68" s="12"/>
    </row>
    <row r="69" spans="1:16" ht="12.75" x14ac:dyDescent="0.2">
      <c r="A69" s="12"/>
      <c r="B69" s="12"/>
      <c r="C69" s="12"/>
      <c r="D69" s="12"/>
      <c r="E69" s="62"/>
      <c r="F69" s="38">
        <f t="shared" si="6"/>
        <v>0</v>
      </c>
      <c r="G69" s="38"/>
      <c r="H69" s="38">
        <f t="shared" si="5"/>
        <v>0</v>
      </c>
      <c r="I69" s="12"/>
      <c r="J69" s="57">
        <f t="shared" ref="J69:J73" si="9">I69+90</f>
        <v>90</v>
      </c>
      <c r="K69" s="38">
        <f t="shared" si="3"/>
        <v>0</v>
      </c>
      <c r="L69" s="38">
        <f t="shared" si="4"/>
        <v>0</v>
      </c>
      <c r="M69" s="38"/>
      <c r="N69" s="12"/>
      <c r="O69" s="12"/>
      <c r="P69" s="12"/>
    </row>
    <row r="70" spans="1:16" ht="12.75" x14ac:dyDescent="0.2">
      <c r="A70" s="12"/>
      <c r="B70" s="12"/>
      <c r="C70" s="12"/>
      <c r="D70" s="12"/>
      <c r="E70" s="62"/>
      <c r="F70" s="38">
        <f t="shared" si="6"/>
        <v>0</v>
      </c>
      <c r="G70" s="38"/>
      <c r="H70" s="38">
        <f t="shared" si="5"/>
        <v>0</v>
      </c>
      <c r="I70" s="12"/>
      <c r="J70" s="57">
        <f t="shared" si="9"/>
        <v>90</v>
      </c>
      <c r="K70" s="38">
        <f t="shared" si="3"/>
        <v>0</v>
      </c>
      <c r="L70" s="38">
        <f t="shared" si="4"/>
        <v>0</v>
      </c>
      <c r="M70" s="38"/>
      <c r="N70" s="12"/>
      <c r="O70" s="12"/>
      <c r="P70" s="12"/>
    </row>
    <row r="71" spans="1:16" ht="12.75" x14ac:dyDescent="0.2">
      <c r="A71" s="12"/>
      <c r="B71" s="12"/>
      <c r="C71" s="12"/>
      <c r="D71" s="12"/>
      <c r="E71" s="62"/>
      <c r="F71" s="38">
        <f t="shared" si="6"/>
        <v>0</v>
      </c>
      <c r="G71" s="38"/>
      <c r="H71" s="38">
        <f t="shared" si="5"/>
        <v>0</v>
      </c>
      <c r="I71" s="12"/>
      <c r="J71" s="57">
        <f t="shared" si="9"/>
        <v>90</v>
      </c>
      <c r="K71" s="38">
        <f t="shared" si="3"/>
        <v>0</v>
      </c>
      <c r="L71" s="38">
        <f t="shared" si="4"/>
        <v>0</v>
      </c>
      <c r="M71" s="38"/>
      <c r="N71" s="12"/>
      <c r="O71" s="12"/>
      <c r="P71" s="12"/>
    </row>
    <row r="72" spans="1:16" ht="12.75" x14ac:dyDescent="0.2">
      <c r="A72" s="12"/>
      <c r="B72" s="12"/>
      <c r="C72" s="12"/>
      <c r="D72" s="12"/>
      <c r="E72" s="62"/>
      <c r="F72" s="38">
        <f t="shared" si="6"/>
        <v>0</v>
      </c>
      <c r="G72" s="38"/>
      <c r="H72" s="38">
        <f t="shared" si="5"/>
        <v>0</v>
      </c>
      <c r="I72" s="12"/>
      <c r="J72" s="57">
        <f t="shared" si="9"/>
        <v>90</v>
      </c>
      <c r="K72" s="38">
        <f t="shared" si="3"/>
        <v>0</v>
      </c>
      <c r="L72" s="38">
        <f t="shared" si="4"/>
        <v>0</v>
      </c>
      <c r="M72" s="38"/>
      <c r="N72" s="12"/>
      <c r="O72" s="12"/>
      <c r="P72" s="12"/>
    </row>
    <row r="73" spans="1:16" ht="12.75" x14ac:dyDescent="0.2">
      <c r="A73" s="12"/>
      <c r="B73" s="12"/>
      <c r="C73" s="12"/>
      <c r="D73" s="12"/>
      <c r="E73" s="62"/>
      <c r="F73" s="38">
        <f t="shared" si="1"/>
        <v>0</v>
      </c>
      <c r="G73" s="38"/>
      <c r="H73" s="38">
        <f t="shared" si="5"/>
        <v>0</v>
      </c>
      <c r="I73" s="12"/>
      <c r="J73" s="57">
        <f t="shared" si="9"/>
        <v>90</v>
      </c>
      <c r="K73" s="38">
        <f t="shared" si="3"/>
        <v>0</v>
      </c>
      <c r="L73" s="38">
        <f t="shared" si="4"/>
        <v>0</v>
      </c>
      <c r="M73" s="38"/>
      <c r="N73" s="12"/>
      <c r="O73" s="12"/>
      <c r="P73" s="12"/>
    </row>
    <row r="75" spans="1:16" ht="23.25" x14ac:dyDescent="0.35">
      <c r="C75" s="64"/>
      <c r="D75" s="64"/>
      <c r="E75" s="65" t="s">
        <v>37</v>
      </c>
      <c r="F75" s="27">
        <f>SUM(F3:F73)</f>
        <v>2408801.6800000002</v>
      </c>
      <c r="G75" s="27">
        <f>SUM(G3:G73)</f>
        <v>2063059</v>
      </c>
      <c r="H75" s="27">
        <f>SUM(H3:H73)</f>
        <v>345742.68</v>
      </c>
      <c r="I75" s="28"/>
      <c r="J75" s="28"/>
      <c r="K75" s="27">
        <f>SUM(K3:K73)</f>
        <v>41261.18</v>
      </c>
      <c r="L75" s="27">
        <f>SUM(L3:L73)</f>
        <v>2367540.5</v>
      </c>
      <c r="M75" s="27">
        <f>SUM(M3:M73)</f>
        <v>2367542</v>
      </c>
    </row>
    <row r="76" spans="1:16" ht="18.75" x14ac:dyDescent="0.3">
      <c r="E76" s="7" t="s">
        <v>38</v>
      </c>
    </row>
  </sheetData>
  <hyperlinks>
    <hyperlink ref="E75" location="HOME!A1" display="HOME"/>
    <hyperlink ref="E76" location="MONTHWISE!A1" display="Monthwise"/>
    <hyperlink ref="A2" location="HOME!A1" display="HOME"/>
    <hyperlink ref="B2" location="MONTHWISE!A1" display="Monthwise"/>
    <hyperlink ref="C2" location="'GST-Monthwise'!A1" display="GST - Monthwise"/>
  </hyperlinks>
  <pageMargins left="0.7" right="0.7" top="0.75" bottom="0.75" header="0.3" footer="0.3"/>
  <pageSetup paperSize="9" orientation="landscape" verticalDpi="300"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38"/>
  <sheetViews>
    <sheetView workbookViewId="0"/>
  </sheetViews>
  <sheetFormatPr defaultColWidth="9.140625" defaultRowHeight="12" x14ac:dyDescent="0.2"/>
  <cols>
    <col min="1" max="1" width="11.7109375" style="66" bestFit="1" customWidth="1"/>
    <col min="2" max="2" width="16.140625" style="66" bestFit="1" customWidth="1"/>
    <col min="3" max="3" width="11.42578125" style="66" bestFit="1" customWidth="1"/>
    <col min="4" max="4" width="5.5703125" style="66" bestFit="1" customWidth="1"/>
    <col min="5" max="5" width="20.42578125" style="78" bestFit="1" customWidth="1"/>
    <col min="6" max="6" width="10.42578125" style="77" bestFit="1" customWidth="1"/>
    <col min="7" max="7" width="9.28515625" style="77" bestFit="1" customWidth="1"/>
    <col min="8" max="8" width="8.7109375" style="77" bestFit="1" customWidth="1"/>
    <col min="9" max="9" width="10.7109375" style="66" bestFit="1" customWidth="1"/>
    <col min="10" max="10" width="7.42578125" style="78" bestFit="1" customWidth="1"/>
    <col min="11" max="11" width="6.5703125" style="77" bestFit="1" customWidth="1"/>
    <col min="12" max="12" width="12.140625" style="77" bestFit="1" customWidth="1"/>
    <col min="13" max="13" width="13.5703125" style="66" bestFit="1" customWidth="1"/>
    <col min="14" max="14" width="14.85546875" style="66" bestFit="1" customWidth="1"/>
    <col min="15" max="15" width="5.42578125" style="66" bestFit="1" customWidth="1"/>
    <col min="16" max="16" width="8.5703125" style="66" bestFit="1" customWidth="1"/>
    <col min="17" max="16384" width="9.140625" style="66"/>
  </cols>
  <sheetData>
    <row r="1" spans="1:16" x14ac:dyDescent="0.2">
      <c r="A1" s="29" t="s">
        <v>22</v>
      </c>
      <c r="B1" s="30" t="s">
        <v>43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ht="12.75" x14ac:dyDescent="0.2">
      <c r="A2" s="157" t="s">
        <v>156</v>
      </c>
      <c r="B2" s="142" t="s">
        <v>154</v>
      </c>
      <c r="C2" s="151" t="s">
        <v>155</v>
      </c>
      <c r="D2" s="142"/>
      <c r="E2" s="158" t="s">
        <v>151</v>
      </c>
      <c r="F2" s="159">
        <f t="shared" ref="F2:F26" si="0">SUM(G2:H2)</f>
        <v>62400</v>
      </c>
      <c r="G2" s="149">
        <f>975*64</f>
        <v>62400</v>
      </c>
      <c r="H2" s="145"/>
      <c r="I2" s="164"/>
      <c r="J2" s="146"/>
      <c r="K2" s="145"/>
      <c r="L2" s="145">
        <f>F2-K2</f>
        <v>62400</v>
      </c>
      <c r="M2" s="149"/>
      <c r="N2" s="142"/>
      <c r="O2" s="142" t="s">
        <v>136</v>
      </c>
      <c r="P2" s="143" t="s">
        <v>137</v>
      </c>
    </row>
    <row r="3" spans="1:16" ht="12.75" x14ac:dyDescent="0.2">
      <c r="A3" s="157" t="s">
        <v>156</v>
      </c>
      <c r="B3" s="142" t="s">
        <v>154</v>
      </c>
      <c r="C3" s="151" t="s">
        <v>155</v>
      </c>
      <c r="D3" s="142"/>
      <c r="E3" s="158" t="s">
        <v>152</v>
      </c>
      <c r="F3" s="159">
        <f t="shared" si="0"/>
        <v>124800</v>
      </c>
      <c r="G3" s="149">
        <f>1950*64</f>
        <v>124800</v>
      </c>
      <c r="H3" s="145"/>
      <c r="I3" s="142"/>
      <c r="J3" s="158"/>
      <c r="K3" s="145"/>
      <c r="L3" s="145">
        <f t="shared" ref="L3:L26" si="1">F3-K3</f>
        <v>124800</v>
      </c>
      <c r="M3" s="149"/>
      <c r="N3" s="142"/>
      <c r="O3" s="142" t="s">
        <v>136</v>
      </c>
      <c r="P3" s="143" t="s">
        <v>137</v>
      </c>
    </row>
    <row r="4" spans="1:16" ht="12.75" x14ac:dyDescent="0.2">
      <c r="A4" s="157" t="s">
        <v>156</v>
      </c>
      <c r="B4" s="142" t="s">
        <v>154</v>
      </c>
      <c r="C4" s="151" t="s">
        <v>155</v>
      </c>
      <c r="D4" s="142"/>
      <c r="E4" s="158" t="s">
        <v>153</v>
      </c>
      <c r="F4" s="159">
        <f t="shared" si="0"/>
        <v>41600</v>
      </c>
      <c r="G4" s="149">
        <f>650*64</f>
        <v>41600</v>
      </c>
      <c r="H4" s="145"/>
      <c r="I4" s="142"/>
      <c r="J4" s="158"/>
      <c r="K4" s="145"/>
      <c r="L4" s="145">
        <f t="shared" si="1"/>
        <v>41600</v>
      </c>
      <c r="M4" s="149"/>
      <c r="N4" s="142"/>
      <c r="O4" s="142" t="s">
        <v>136</v>
      </c>
      <c r="P4" s="143" t="s">
        <v>137</v>
      </c>
    </row>
    <row r="5" spans="1:16" ht="12.75" x14ac:dyDescent="0.2">
      <c r="A5" s="157" t="s">
        <v>150</v>
      </c>
      <c r="B5" s="157" t="s">
        <v>159</v>
      </c>
      <c r="C5" s="142"/>
      <c r="D5" s="142"/>
      <c r="E5" s="158" t="s">
        <v>157</v>
      </c>
      <c r="F5" s="159">
        <f t="shared" si="0"/>
        <v>77850.399999999994</v>
      </c>
      <c r="G5" s="149">
        <v>67696</v>
      </c>
      <c r="H5" s="145">
        <f>G5*15%</f>
        <v>10154.4</v>
      </c>
      <c r="I5" s="142"/>
      <c r="J5" s="158"/>
      <c r="K5" s="145">
        <f t="shared" ref="K5:K26" si="2">G5*2%</f>
        <v>1353.92</v>
      </c>
      <c r="L5" s="145">
        <f t="shared" si="1"/>
        <v>76496.479999999996</v>
      </c>
      <c r="M5" s="149">
        <v>76495</v>
      </c>
      <c r="N5" s="142" t="s">
        <v>256</v>
      </c>
      <c r="O5" s="142" t="s">
        <v>136</v>
      </c>
      <c r="P5" s="143" t="s">
        <v>137</v>
      </c>
    </row>
    <row r="6" spans="1:16" ht="12.75" x14ac:dyDescent="0.2">
      <c r="A6" s="157" t="s">
        <v>150</v>
      </c>
      <c r="B6" s="157" t="s">
        <v>159</v>
      </c>
      <c r="C6" s="142"/>
      <c r="D6" s="151"/>
      <c r="E6" s="161" t="s">
        <v>158</v>
      </c>
      <c r="F6" s="162">
        <f t="shared" si="0"/>
        <v>36264.1</v>
      </c>
      <c r="G6" s="163">
        <v>31534</v>
      </c>
      <c r="H6" s="145">
        <f t="shared" ref="H6:H26" si="3">G6*15%</f>
        <v>4730.0999999999995</v>
      </c>
      <c r="I6" s="151"/>
      <c r="J6" s="161"/>
      <c r="K6" s="145">
        <f t="shared" si="2"/>
        <v>630.68000000000006</v>
      </c>
      <c r="L6" s="145">
        <f t="shared" si="1"/>
        <v>35633.42</v>
      </c>
      <c r="M6" s="151">
        <v>35634</v>
      </c>
      <c r="N6" s="151" t="s">
        <v>287</v>
      </c>
      <c r="O6" s="142" t="s">
        <v>136</v>
      </c>
      <c r="P6" s="143" t="s">
        <v>137</v>
      </c>
    </row>
    <row r="7" spans="1:16" ht="12.75" x14ac:dyDescent="0.2">
      <c r="A7" s="157" t="s">
        <v>286</v>
      </c>
      <c r="B7" s="142" t="s">
        <v>154</v>
      </c>
      <c r="C7" s="151" t="s">
        <v>155</v>
      </c>
      <c r="D7" s="151"/>
      <c r="E7" s="161" t="s">
        <v>294</v>
      </c>
      <c r="F7" s="162">
        <f t="shared" si="0"/>
        <v>48000</v>
      </c>
      <c r="G7" s="163">
        <f>750*64</f>
        <v>48000</v>
      </c>
      <c r="H7" s="145"/>
      <c r="I7" s="151"/>
      <c r="J7" s="161"/>
      <c r="K7" s="145"/>
      <c r="L7" s="145">
        <f t="shared" si="1"/>
        <v>48000</v>
      </c>
      <c r="M7" s="151">
        <v>289996</v>
      </c>
      <c r="N7" s="151" t="s">
        <v>334</v>
      </c>
      <c r="O7" s="142" t="s">
        <v>136</v>
      </c>
      <c r="P7" s="143" t="s">
        <v>137</v>
      </c>
    </row>
    <row r="8" spans="1:16" ht="12.75" x14ac:dyDescent="0.2">
      <c r="A8" s="157" t="s">
        <v>385</v>
      </c>
      <c r="B8" s="142" t="s">
        <v>429</v>
      </c>
      <c r="C8" s="151" t="s">
        <v>146</v>
      </c>
      <c r="D8" s="151"/>
      <c r="E8" s="161" t="s">
        <v>428</v>
      </c>
      <c r="F8" s="162">
        <f t="shared" si="0"/>
        <v>4485</v>
      </c>
      <c r="G8" s="163">
        <v>3900</v>
      </c>
      <c r="H8" s="145">
        <f t="shared" si="3"/>
        <v>585</v>
      </c>
      <c r="I8" s="151"/>
      <c r="J8" s="161"/>
      <c r="K8" s="145">
        <f t="shared" si="2"/>
        <v>78</v>
      </c>
      <c r="L8" s="145">
        <f t="shared" si="1"/>
        <v>4407</v>
      </c>
      <c r="M8" s="151">
        <v>4406</v>
      </c>
      <c r="N8" s="151" t="s">
        <v>499</v>
      </c>
      <c r="O8" s="142" t="s">
        <v>136</v>
      </c>
      <c r="P8" s="143" t="s">
        <v>137</v>
      </c>
    </row>
    <row r="9" spans="1:16" ht="12.75" x14ac:dyDescent="0.2">
      <c r="A9" s="151" t="s">
        <v>590</v>
      </c>
      <c r="B9" s="142" t="s">
        <v>154</v>
      </c>
      <c r="C9" s="151" t="s">
        <v>155</v>
      </c>
      <c r="D9" s="151"/>
      <c r="E9" s="161" t="s">
        <v>588</v>
      </c>
      <c r="F9" s="162">
        <f t="shared" si="0"/>
        <v>113260</v>
      </c>
      <c r="G9" s="163">
        <f>1750*64.72</f>
        <v>113260</v>
      </c>
      <c r="H9" s="145">
        <v>0</v>
      </c>
      <c r="I9" s="151"/>
      <c r="J9" s="161"/>
      <c r="K9" s="145">
        <v>0</v>
      </c>
      <c r="L9" s="163">
        <f>1750*64.72</f>
        <v>113260</v>
      </c>
      <c r="M9" s="151"/>
      <c r="N9" s="151"/>
      <c r="O9" s="142" t="s">
        <v>136</v>
      </c>
      <c r="P9" s="143" t="s">
        <v>137</v>
      </c>
    </row>
    <row r="10" spans="1:16" ht="12.75" x14ac:dyDescent="0.2">
      <c r="A10" s="151" t="s">
        <v>590</v>
      </c>
      <c r="B10" s="142" t="s">
        <v>154</v>
      </c>
      <c r="C10" s="151" t="s">
        <v>155</v>
      </c>
      <c r="D10" s="151"/>
      <c r="E10" s="161" t="s">
        <v>589</v>
      </c>
      <c r="F10" s="162">
        <f t="shared" si="0"/>
        <v>90608</v>
      </c>
      <c r="G10" s="163">
        <f>1400*64.72</f>
        <v>90608</v>
      </c>
      <c r="H10" s="145">
        <v>0</v>
      </c>
      <c r="I10" s="151"/>
      <c r="J10" s="161"/>
      <c r="K10" s="145">
        <v>0</v>
      </c>
      <c r="L10" s="163">
        <f>1400*64.72</f>
        <v>90608</v>
      </c>
      <c r="M10" s="151"/>
      <c r="N10" s="151"/>
      <c r="O10" s="142" t="s">
        <v>136</v>
      </c>
      <c r="P10" s="143" t="s">
        <v>137</v>
      </c>
    </row>
    <row r="11" spans="1:16" ht="12.75" x14ac:dyDescent="0.2">
      <c r="A11" s="151" t="s">
        <v>797</v>
      </c>
      <c r="B11" s="142" t="s">
        <v>154</v>
      </c>
      <c r="C11" s="151" t="s">
        <v>155</v>
      </c>
      <c r="D11" s="151"/>
      <c r="E11" s="161" t="s">
        <v>829</v>
      </c>
      <c r="F11" s="162">
        <f t="shared" si="0"/>
        <v>20710.400000000001</v>
      </c>
      <c r="G11" s="163">
        <f>320*64.72</f>
        <v>20710.400000000001</v>
      </c>
      <c r="H11" s="145">
        <v>0</v>
      </c>
      <c r="I11" s="151"/>
      <c r="J11" s="161"/>
      <c r="K11" s="145">
        <v>0</v>
      </c>
      <c r="L11" s="163">
        <f>320*64.72</f>
        <v>20710.400000000001</v>
      </c>
      <c r="M11" s="247"/>
      <c r="N11" s="151"/>
      <c r="O11" s="142" t="s">
        <v>136</v>
      </c>
      <c r="P11" s="143" t="s">
        <v>137</v>
      </c>
    </row>
    <row r="12" spans="1:16" ht="12.75" x14ac:dyDescent="0.2">
      <c r="A12" s="151" t="s">
        <v>797</v>
      </c>
      <c r="B12" s="142" t="s">
        <v>154</v>
      </c>
      <c r="C12" s="151" t="s">
        <v>155</v>
      </c>
      <c r="D12" s="151"/>
      <c r="E12" s="161" t="s">
        <v>830</v>
      </c>
      <c r="F12" s="162">
        <f t="shared" si="0"/>
        <v>51776</v>
      </c>
      <c r="G12" s="163">
        <f>800*64.72</f>
        <v>51776</v>
      </c>
      <c r="H12" s="145">
        <v>0</v>
      </c>
      <c r="I12" s="151"/>
      <c r="J12" s="161"/>
      <c r="K12" s="145">
        <v>0</v>
      </c>
      <c r="L12" s="163">
        <f>800*64.72</f>
        <v>51776</v>
      </c>
      <c r="M12" s="145">
        <v>272815</v>
      </c>
      <c r="N12" s="151" t="s">
        <v>919</v>
      </c>
      <c r="O12" s="142" t="s">
        <v>136</v>
      </c>
      <c r="P12" s="143" t="s">
        <v>137</v>
      </c>
    </row>
    <row r="13" spans="1:16" ht="12.75" x14ac:dyDescent="0.2">
      <c r="A13" s="151" t="s">
        <v>1133</v>
      </c>
      <c r="B13" s="142" t="s">
        <v>154</v>
      </c>
      <c r="C13" s="151" t="s">
        <v>155</v>
      </c>
      <c r="D13" s="151"/>
      <c r="E13" s="161" t="s">
        <v>1131</v>
      </c>
      <c r="F13" s="162">
        <f t="shared" si="0"/>
        <v>51776</v>
      </c>
      <c r="G13" s="163">
        <v>51776</v>
      </c>
      <c r="H13" s="145">
        <v>0</v>
      </c>
      <c r="I13" s="151"/>
      <c r="J13" s="161"/>
      <c r="K13" s="145">
        <v>0</v>
      </c>
      <c r="L13" s="145">
        <f t="shared" si="1"/>
        <v>51776</v>
      </c>
      <c r="M13" s="247">
        <v>52360</v>
      </c>
      <c r="N13" s="151" t="s">
        <v>1260</v>
      </c>
      <c r="O13" s="142" t="s">
        <v>136</v>
      </c>
      <c r="P13" s="143" t="s">
        <v>137</v>
      </c>
    </row>
    <row r="14" spans="1:16" ht="12.75" x14ac:dyDescent="0.2">
      <c r="A14" s="39"/>
      <c r="B14" s="67"/>
      <c r="C14" s="39"/>
      <c r="D14" s="39"/>
      <c r="E14" s="69"/>
      <c r="F14" s="51">
        <f t="shared" si="0"/>
        <v>0</v>
      </c>
      <c r="G14" s="70"/>
      <c r="H14" s="38">
        <f t="shared" si="3"/>
        <v>0</v>
      </c>
      <c r="I14" s="39"/>
      <c r="J14" s="69"/>
      <c r="K14" s="38">
        <f t="shared" si="2"/>
        <v>0</v>
      </c>
      <c r="L14" s="38">
        <f t="shared" si="1"/>
        <v>0</v>
      </c>
      <c r="M14" s="39"/>
      <c r="N14" s="39"/>
      <c r="O14" s="10"/>
      <c r="P14" s="71"/>
    </row>
    <row r="15" spans="1:16" ht="12.75" x14ac:dyDescent="0.2">
      <c r="A15" s="39"/>
      <c r="B15" s="10"/>
      <c r="C15" s="39"/>
      <c r="D15" s="39"/>
      <c r="E15" s="69"/>
      <c r="F15" s="51">
        <f t="shared" si="0"/>
        <v>0</v>
      </c>
      <c r="G15" s="70"/>
      <c r="H15" s="38">
        <f t="shared" si="3"/>
        <v>0</v>
      </c>
      <c r="I15" s="39"/>
      <c r="J15" s="69"/>
      <c r="K15" s="38">
        <v>0</v>
      </c>
      <c r="L15" s="38">
        <f t="shared" si="1"/>
        <v>0</v>
      </c>
      <c r="M15" s="39"/>
      <c r="N15" s="39"/>
      <c r="O15" s="10"/>
      <c r="P15" s="71"/>
    </row>
    <row r="16" spans="1:16" ht="12.75" x14ac:dyDescent="0.2">
      <c r="A16" s="39"/>
      <c r="B16" s="39"/>
      <c r="C16" s="39"/>
      <c r="D16" s="39"/>
      <c r="E16" s="69"/>
      <c r="F16" s="51">
        <f t="shared" si="0"/>
        <v>0</v>
      </c>
      <c r="G16" s="70"/>
      <c r="H16" s="38">
        <f t="shared" si="3"/>
        <v>0</v>
      </c>
      <c r="I16" s="39"/>
      <c r="J16" s="69"/>
      <c r="K16" s="38">
        <f t="shared" si="2"/>
        <v>0</v>
      </c>
      <c r="L16" s="38">
        <f t="shared" si="1"/>
        <v>0</v>
      </c>
      <c r="M16" s="39"/>
      <c r="N16" s="39"/>
      <c r="O16" s="10"/>
      <c r="P16" s="71"/>
    </row>
    <row r="17" spans="1:16" ht="12.75" x14ac:dyDescent="0.2">
      <c r="A17" s="39"/>
      <c r="B17" s="39"/>
      <c r="C17" s="39"/>
      <c r="D17" s="39"/>
      <c r="E17" s="69"/>
      <c r="F17" s="35">
        <f t="shared" si="0"/>
        <v>0</v>
      </c>
      <c r="G17" s="70"/>
      <c r="H17" s="38">
        <f t="shared" si="3"/>
        <v>0</v>
      </c>
      <c r="I17" s="39"/>
      <c r="J17" s="69"/>
      <c r="K17" s="38">
        <f t="shared" si="2"/>
        <v>0</v>
      </c>
      <c r="L17" s="38">
        <f t="shared" si="1"/>
        <v>0</v>
      </c>
      <c r="M17" s="39"/>
      <c r="N17" s="39"/>
      <c r="O17" s="10"/>
      <c r="P17" s="71"/>
    </row>
    <row r="18" spans="1:16" ht="12.75" x14ac:dyDescent="0.2">
      <c r="A18" s="39"/>
      <c r="B18" s="39"/>
      <c r="C18" s="39"/>
      <c r="D18" s="39"/>
      <c r="E18" s="69"/>
      <c r="F18" s="35">
        <f t="shared" si="0"/>
        <v>0</v>
      </c>
      <c r="G18" s="70"/>
      <c r="H18" s="38">
        <f t="shared" si="3"/>
        <v>0</v>
      </c>
      <c r="I18" s="39"/>
      <c r="J18" s="69"/>
      <c r="K18" s="38">
        <f t="shared" si="2"/>
        <v>0</v>
      </c>
      <c r="L18" s="38">
        <f t="shared" si="1"/>
        <v>0</v>
      </c>
      <c r="M18" s="39"/>
      <c r="N18" s="39"/>
      <c r="O18" s="10"/>
      <c r="P18" s="13"/>
    </row>
    <row r="19" spans="1:16" ht="12.75" x14ac:dyDescent="0.2">
      <c r="A19" s="39"/>
      <c r="B19" s="39"/>
      <c r="C19" s="39"/>
      <c r="D19" s="39"/>
      <c r="E19" s="69"/>
      <c r="F19" s="35">
        <f t="shared" si="0"/>
        <v>0</v>
      </c>
      <c r="G19" s="70"/>
      <c r="H19" s="38">
        <f t="shared" si="3"/>
        <v>0</v>
      </c>
      <c r="I19" s="39"/>
      <c r="J19" s="69"/>
      <c r="K19" s="38">
        <f t="shared" si="2"/>
        <v>0</v>
      </c>
      <c r="L19" s="38">
        <f t="shared" si="1"/>
        <v>0</v>
      </c>
      <c r="M19" s="39"/>
      <c r="N19" s="39"/>
      <c r="O19" s="10"/>
      <c r="P19" s="13"/>
    </row>
    <row r="20" spans="1:16" ht="12.75" x14ac:dyDescent="0.2">
      <c r="A20" s="39"/>
      <c r="B20" s="39"/>
      <c r="C20" s="39"/>
      <c r="D20" s="39"/>
      <c r="E20" s="69"/>
      <c r="F20" s="35">
        <f t="shared" si="0"/>
        <v>0</v>
      </c>
      <c r="G20" s="70"/>
      <c r="H20" s="38">
        <f t="shared" si="3"/>
        <v>0</v>
      </c>
      <c r="I20" s="39"/>
      <c r="J20" s="69"/>
      <c r="K20" s="38">
        <f t="shared" si="2"/>
        <v>0</v>
      </c>
      <c r="L20" s="38">
        <f t="shared" si="1"/>
        <v>0</v>
      </c>
      <c r="M20" s="39"/>
      <c r="N20" s="39"/>
      <c r="O20" s="10"/>
      <c r="P20" s="13"/>
    </row>
    <row r="21" spans="1:16" ht="12.75" x14ac:dyDescent="0.2">
      <c r="A21" s="39"/>
      <c r="B21" s="39"/>
      <c r="C21" s="39"/>
      <c r="D21" s="39"/>
      <c r="E21" s="69"/>
      <c r="F21" s="35">
        <f t="shared" si="0"/>
        <v>0</v>
      </c>
      <c r="G21" s="70"/>
      <c r="H21" s="38">
        <f t="shared" si="3"/>
        <v>0</v>
      </c>
      <c r="I21" s="39"/>
      <c r="J21" s="69"/>
      <c r="K21" s="38">
        <f t="shared" si="2"/>
        <v>0</v>
      </c>
      <c r="L21" s="38">
        <f t="shared" si="1"/>
        <v>0</v>
      </c>
      <c r="M21" s="39"/>
      <c r="N21" s="39"/>
      <c r="O21" s="10"/>
      <c r="P21" s="13"/>
    </row>
    <row r="22" spans="1:16" ht="12.75" x14ac:dyDescent="0.2">
      <c r="A22" s="39"/>
      <c r="B22" s="39"/>
      <c r="C22" s="39"/>
      <c r="D22" s="39"/>
      <c r="E22" s="69"/>
      <c r="F22" s="35">
        <f t="shared" si="0"/>
        <v>0</v>
      </c>
      <c r="G22" s="70"/>
      <c r="H22" s="38">
        <f t="shared" si="3"/>
        <v>0</v>
      </c>
      <c r="I22" s="39"/>
      <c r="J22" s="69"/>
      <c r="K22" s="38">
        <f t="shared" si="2"/>
        <v>0</v>
      </c>
      <c r="L22" s="38">
        <f t="shared" si="1"/>
        <v>0</v>
      </c>
      <c r="M22" s="39"/>
      <c r="N22" s="39"/>
      <c r="O22" s="10"/>
      <c r="P22" s="13"/>
    </row>
    <row r="23" spans="1:16" ht="12.75" x14ac:dyDescent="0.2">
      <c r="A23" s="39"/>
      <c r="B23" s="39"/>
      <c r="C23" s="39"/>
      <c r="D23" s="39"/>
      <c r="E23" s="69"/>
      <c r="F23" s="35">
        <f t="shared" si="0"/>
        <v>0</v>
      </c>
      <c r="G23" s="70"/>
      <c r="H23" s="38">
        <f t="shared" si="3"/>
        <v>0</v>
      </c>
      <c r="I23" s="39"/>
      <c r="J23" s="69"/>
      <c r="K23" s="38">
        <f t="shared" si="2"/>
        <v>0</v>
      </c>
      <c r="L23" s="38">
        <f t="shared" si="1"/>
        <v>0</v>
      </c>
      <c r="M23" s="39"/>
      <c r="N23" s="39"/>
      <c r="O23" s="10"/>
      <c r="P23" s="71"/>
    </row>
    <row r="24" spans="1:16" ht="12.75" x14ac:dyDescent="0.2">
      <c r="A24" s="39"/>
      <c r="B24" s="39"/>
      <c r="C24" s="39"/>
      <c r="D24" s="39"/>
      <c r="E24" s="69"/>
      <c r="F24" s="35">
        <f t="shared" si="0"/>
        <v>0</v>
      </c>
      <c r="G24" s="70"/>
      <c r="H24" s="38">
        <f t="shared" si="3"/>
        <v>0</v>
      </c>
      <c r="I24" s="39"/>
      <c r="J24" s="69"/>
      <c r="K24" s="38">
        <f t="shared" si="2"/>
        <v>0</v>
      </c>
      <c r="L24" s="38">
        <f t="shared" si="1"/>
        <v>0</v>
      </c>
      <c r="M24" s="39"/>
      <c r="N24" s="39"/>
      <c r="O24" s="10"/>
      <c r="P24" s="71"/>
    </row>
    <row r="25" spans="1:16" ht="12.75" x14ac:dyDescent="0.2">
      <c r="A25" s="39"/>
      <c r="B25" s="39"/>
      <c r="C25" s="39"/>
      <c r="D25" s="39"/>
      <c r="E25" s="72"/>
      <c r="F25" s="35">
        <f t="shared" si="0"/>
        <v>0</v>
      </c>
      <c r="G25" s="70"/>
      <c r="H25" s="38">
        <f t="shared" si="3"/>
        <v>0</v>
      </c>
      <c r="I25" s="39"/>
      <c r="J25" s="69"/>
      <c r="K25" s="38">
        <f t="shared" si="2"/>
        <v>0</v>
      </c>
      <c r="L25" s="38">
        <f t="shared" si="1"/>
        <v>0</v>
      </c>
      <c r="M25" s="39"/>
      <c r="N25" s="39"/>
      <c r="O25" s="10"/>
      <c r="P25" s="71"/>
    </row>
    <row r="26" spans="1:16" ht="12.75" x14ac:dyDescent="0.2">
      <c r="A26" s="39"/>
      <c r="B26" s="39"/>
      <c r="C26" s="39"/>
      <c r="D26" s="39"/>
      <c r="E26" s="69"/>
      <c r="F26" s="35">
        <f t="shared" si="0"/>
        <v>0</v>
      </c>
      <c r="G26" s="70"/>
      <c r="H26" s="38">
        <f t="shared" si="3"/>
        <v>0</v>
      </c>
      <c r="I26" s="39"/>
      <c r="J26" s="69"/>
      <c r="K26" s="38">
        <f t="shared" si="2"/>
        <v>0</v>
      </c>
      <c r="L26" s="38">
        <f t="shared" si="1"/>
        <v>0</v>
      </c>
      <c r="M26" s="39"/>
      <c r="N26" s="39"/>
      <c r="O26" s="73"/>
      <c r="P26" s="74"/>
    </row>
    <row r="28" spans="1:16" ht="21" x14ac:dyDescent="0.35">
      <c r="E28" s="80" t="s">
        <v>37</v>
      </c>
      <c r="F28" s="75">
        <f>SUM(F2:F26)</f>
        <v>723529.9</v>
      </c>
      <c r="G28" s="76">
        <f>SUM(G2:G26)</f>
        <v>708060.4</v>
      </c>
      <c r="H28" s="76">
        <f>SUM(H2:H26)</f>
        <v>15469.5</v>
      </c>
      <c r="I28" s="76"/>
      <c r="J28" s="75"/>
      <c r="K28" s="75">
        <f>SUM(K2:K26)</f>
        <v>2062.6000000000004</v>
      </c>
      <c r="L28" s="76">
        <f>SUM(L2:L26)</f>
        <v>721467.29999999993</v>
      </c>
      <c r="M28" s="76">
        <f>SUM(M2:M26)</f>
        <v>731706</v>
      </c>
    </row>
    <row r="29" spans="1:16" ht="18.75" x14ac:dyDescent="0.3">
      <c r="E29" s="41" t="s">
        <v>38</v>
      </c>
    </row>
    <row r="31" spans="1:16" ht="15" x14ac:dyDescent="0.25">
      <c r="N31" s="79">
        <v>28377</v>
      </c>
    </row>
    <row r="32" spans="1:16" ht="15" x14ac:dyDescent="0.25">
      <c r="N32">
        <v>232247</v>
      </c>
    </row>
    <row r="33" spans="11:15" ht="15" x14ac:dyDescent="0.25">
      <c r="K33" s="77">
        <f>L33-K6</f>
        <v>94.601999999999975</v>
      </c>
      <c r="L33" s="77">
        <f>F6*2%</f>
        <v>725.28200000000004</v>
      </c>
      <c r="M33" s="77">
        <f>F6-L33</f>
        <v>35538.817999999999</v>
      </c>
      <c r="N33" s="79">
        <v>47638</v>
      </c>
    </row>
    <row r="34" spans="11:15" ht="15" x14ac:dyDescent="0.25">
      <c r="K34" s="77">
        <f>L34-K7</f>
        <v>960</v>
      </c>
      <c r="L34" s="77">
        <f>F7*2%</f>
        <v>960</v>
      </c>
      <c r="M34" s="77">
        <f>F7-L34</f>
        <v>47040</v>
      </c>
      <c r="N34" s="79">
        <v>1024</v>
      </c>
    </row>
    <row r="35" spans="11:15" x14ac:dyDescent="0.2">
      <c r="K35" s="77">
        <f>L35-K8</f>
        <v>11.700000000000003</v>
      </c>
      <c r="L35" s="77">
        <f>F8*2%</f>
        <v>89.7</v>
      </c>
      <c r="M35" s="77">
        <f>F8-L35</f>
        <v>4395.3</v>
      </c>
      <c r="O35" s="77"/>
    </row>
    <row r="36" spans="11:15" x14ac:dyDescent="0.2">
      <c r="O36" s="77"/>
    </row>
    <row r="37" spans="11:15" x14ac:dyDescent="0.2">
      <c r="O37" s="77"/>
    </row>
    <row r="38" spans="11:15" x14ac:dyDescent="0.2">
      <c r="O38" s="77"/>
    </row>
  </sheetData>
  <hyperlinks>
    <hyperlink ref="E28" location="HOME!A1" display="HOME"/>
    <hyperlink ref="E29" location="MONTHWISE!A1" display="Monthwise"/>
  </hyperlink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4"/>
  <sheetViews>
    <sheetView workbookViewId="0">
      <selection activeCell="N12" sqref="N12"/>
    </sheetView>
  </sheetViews>
  <sheetFormatPr defaultColWidth="9.140625" defaultRowHeight="12.75" x14ac:dyDescent="0.2"/>
  <cols>
    <col min="1" max="1" width="11.42578125" style="5" bestFit="1" customWidth="1"/>
    <col min="2" max="2" width="12" style="5" customWidth="1"/>
    <col min="3" max="3" width="22.42578125" style="5" customWidth="1"/>
    <col min="4" max="4" width="5.5703125" style="5" bestFit="1" customWidth="1"/>
    <col min="5" max="5" width="20.140625" style="5" bestFit="1" customWidth="1"/>
    <col min="6" max="6" width="10.42578125" style="26" bestFit="1" customWidth="1"/>
    <col min="7" max="7" width="9.28515625" style="26" bestFit="1" customWidth="1"/>
    <col min="8" max="8" width="8.7109375" style="26" bestFit="1" customWidth="1"/>
    <col min="9" max="9" width="7.28515625" style="26" bestFit="1" customWidth="1"/>
    <col min="10" max="10" width="10.7109375" style="5" bestFit="1" customWidth="1"/>
    <col min="11" max="11" width="7.42578125" style="5" bestFit="1" customWidth="1"/>
    <col min="12" max="12" width="6.5703125" style="26" bestFit="1" customWidth="1"/>
    <col min="13" max="13" width="12.140625" style="26" bestFit="1" customWidth="1"/>
    <col min="14" max="14" width="13.5703125" style="26" bestFit="1" customWidth="1"/>
    <col min="15" max="15" width="14.85546875" style="26" bestFit="1" customWidth="1"/>
    <col min="16" max="16" width="5.42578125" style="5" bestFit="1" customWidth="1"/>
    <col min="17" max="17" width="9.7109375" style="5" bestFit="1" customWidth="1"/>
    <col min="18" max="18" width="6" style="5" bestFit="1" customWidth="1"/>
    <col min="19" max="16384" width="9.140625" style="5"/>
  </cols>
  <sheetData>
    <row r="1" spans="1:17" x14ac:dyDescent="0.2">
      <c r="A1" s="1" t="s">
        <v>22</v>
      </c>
      <c r="B1" s="2" t="s">
        <v>23</v>
      </c>
      <c r="C1" s="2" t="s">
        <v>24</v>
      </c>
      <c r="D1" s="2" t="s">
        <v>25</v>
      </c>
      <c r="E1" s="2" t="s">
        <v>26</v>
      </c>
      <c r="F1" s="3" t="s">
        <v>27</v>
      </c>
      <c r="G1" s="3" t="s">
        <v>28</v>
      </c>
      <c r="H1" s="3" t="s">
        <v>29</v>
      </c>
      <c r="I1" s="3"/>
      <c r="J1" s="2" t="s">
        <v>30</v>
      </c>
      <c r="K1" s="2" t="s">
        <v>31</v>
      </c>
      <c r="L1" s="3" t="s">
        <v>32</v>
      </c>
      <c r="M1" s="3" t="s">
        <v>19</v>
      </c>
      <c r="N1" s="3" t="s">
        <v>33</v>
      </c>
      <c r="O1" s="3" t="s">
        <v>34</v>
      </c>
      <c r="P1" s="3" t="s">
        <v>35</v>
      </c>
      <c r="Q1" s="4" t="s">
        <v>36</v>
      </c>
    </row>
    <row r="2" spans="1:17" ht="23.25" x14ac:dyDescent="0.35">
      <c r="A2" s="225" t="s">
        <v>37</v>
      </c>
      <c r="B2" s="358" t="s">
        <v>443</v>
      </c>
      <c r="C2" s="359"/>
      <c r="D2" s="6"/>
      <c r="E2" s="7" t="s">
        <v>38</v>
      </c>
      <c r="F2" s="139">
        <f>SUM(F3:F103)</f>
        <v>53100</v>
      </c>
      <c r="G2" s="139">
        <f>SUM(G3:G103)</f>
        <v>45000</v>
      </c>
      <c r="H2" s="139">
        <f>SUM(H3:H103)</f>
        <v>4050</v>
      </c>
      <c r="I2" s="139"/>
      <c r="J2" s="6"/>
      <c r="K2" s="6"/>
      <c r="L2" s="139">
        <f>SUM(L3:L103)</f>
        <v>900</v>
      </c>
      <c r="M2" s="139">
        <f>SUM(M3:M103)</f>
        <v>52200</v>
      </c>
      <c r="N2" s="139">
        <f>SUM(N3:N103)</f>
        <v>52200</v>
      </c>
      <c r="O2" s="139"/>
      <c r="P2" s="8"/>
      <c r="Q2" s="140"/>
    </row>
    <row r="3" spans="1:17" x14ac:dyDescent="0.2">
      <c r="A3" s="176" t="s">
        <v>22</v>
      </c>
      <c r="B3" s="176" t="s">
        <v>23</v>
      </c>
      <c r="C3" s="176" t="s">
        <v>24</v>
      </c>
      <c r="D3" s="176" t="s">
        <v>25</v>
      </c>
      <c r="E3" s="176" t="s">
        <v>26</v>
      </c>
      <c r="F3" s="177" t="s">
        <v>27</v>
      </c>
      <c r="G3" s="177" t="s">
        <v>28</v>
      </c>
      <c r="H3" s="177" t="s">
        <v>435</v>
      </c>
      <c r="I3" s="179" t="s">
        <v>436</v>
      </c>
      <c r="J3" s="176" t="s">
        <v>30</v>
      </c>
      <c r="K3" s="176" t="s">
        <v>31</v>
      </c>
      <c r="L3" s="177" t="s">
        <v>32</v>
      </c>
      <c r="M3" s="177" t="s">
        <v>19</v>
      </c>
      <c r="N3" s="177" t="s">
        <v>33</v>
      </c>
      <c r="O3" s="177" t="s">
        <v>34</v>
      </c>
      <c r="P3" s="177" t="s">
        <v>35</v>
      </c>
      <c r="Q3" s="178" t="s">
        <v>36</v>
      </c>
    </row>
    <row r="4" spans="1:17" x14ac:dyDescent="0.2">
      <c r="A4" s="144" t="s">
        <v>766</v>
      </c>
      <c r="B4" s="144" t="s">
        <v>763</v>
      </c>
      <c r="C4" s="315" t="s">
        <v>762</v>
      </c>
      <c r="D4" s="144" t="s">
        <v>104</v>
      </c>
      <c r="E4" s="144" t="s">
        <v>760</v>
      </c>
      <c r="F4" s="145">
        <f>SUM(G4:I4)</f>
        <v>35400</v>
      </c>
      <c r="G4" s="145">
        <v>30000</v>
      </c>
      <c r="H4" s="145">
        <f>G4*9%</f>
        <v>2700</v>
      </c>
      <c r="I4" s="145">
        <f>G4*9%</f>
        <v>2700</v>
      </c>
      <c r="J4" s="146">
        <v>42979</v>
      </c>
      <c r="K4" s="251">
        <f>J4+60</f>
        <v>43039</v>
      </c>
      <c r="L4" s="145">
        <f>G4*2%</f>
        <v>600</v>
      </c>
      <c r="M4" s="145">
        <f>F4-L4</f>
        <v>34800</v>
      </c>
      <c r="N4" s="145"/>
      <c r="O4" s="145"/>
      <c r="P4" s="144"/>
      <c r="Q4" s="144"/>
    </row>
    <row r="5" spans="1:17" x14ac:dyDescent="0.2">
      <c r="A5" s="144" t="s">
        <v>766</v>
      </c>
      <c r="B5" s="144" t="s">
        <v>765</v>
      </c>
      <c r="C5" s="315" t="s">
        <v>764</v>
      </c>
      <c r="D5" s="144" t="s">
        <v>104</v>
      </c>
      <c r="E5" s="144" t="s">
        <v>761</v>
      </c>
      <c r="F5" s="145">
        <f t="shared" ref="F5:F24" si="0">SUM(G5:I5)</f>
        <v>17700</v>
      </c>
      <c r="G5" s="145">
        <v>15000</v>
      </c>
      <c r="H5" s="145">
        <f t="shared" ref="H5:H24" si="1">G5*9%</f>
        <v>1350</v>
      </c>
      <c r="I5" s="145">
        <f t="shared" ref="I5:I24" si="2">G5*9%</f>
        <v>1350</v>
      </c>
      <c r="J5" s="146">
        <v>43009</v>
      </c>
      <c r="K5" s="251">
        <f t="shared" ref="K5:K24" si="3">J5+60</f>
        <v>43069</v>
      </c>
      <c r="L5" s="145">
        <f>G5*2%</f>
        <v>300</v>
      </c>
      <c r="M5" s="145">
        <f>F5-L5</f>
        <v>17400</v>
      </c>
      <c r="N5" s="145">
        <v>52200</v>
      </c>
      <c r="O5" s="145" t="s">
        <v>1273</v>
      </c>
      <c r="P5" s="147" t="s">
        <v>136</v>
      </c>
      <c r="Q5" s="248" t="s">
        <v>137</v>
      </c>
    </row>
    <row r="6" spans="1:17" x14ac:dyDescent="0.2">
      <c r="A6" s="12"/>
      <c r="B6" s="12"/>
      <c r="C6" s="12"/>
      <c r="D6" s="12"/>
      <c r="E6" s="12"/>
      <c r="F6" s="38">
        <f t="shared" si="0"/>
        <v>0</v>
      </c>
      <c r="G6" s="38"/>
      <c r="H6" s="38">
        <f t="shared" si="1"/>
        <v>0</v>
      </c>
      <c r="I6" s="38">
        <f t="shared" si="2"/>
        <v>0</v>
      </c>
      <c r="J6" s="57"/>
      <c r="K6" s="172">
        <f t="shared" si="3"/>
        <v>60</v>
      </c>
      <c r="L6" s="38">
        <f>G6*2%</f>
        <v>0</v>
      </c>
      <c r="M6" s="38">
        <f>F6-L6</f>
        <v>0</v>
      </c>
      <c r="N6" s="38"/>
      <c r="O6" s="38"/>
      <c r="P6" s="12"/>
      <c r="Q6" s="12"/>
    </row>
    <row r="7" spans="1:17" x14ac:dyDescent="0.2">
      <c r="A7" s="12"/>
      <c r="B7" s="12"/>
      <c r="C7" s="226"/>
      <c r="D7" s="12"/>
      <c r="E7" s="12"/>
      <c r="F7" s="38">
        <f t="shared" si="0"/>
        <v>0</v>
      </c>
      <c r="G7" s="38"/>
      <c r="H7" s="38">
        <f t="shared" si="1"/>
        <v>0</v>
      </c>
      <c r="I7" s="38">
        <f t="shared" si="2"/>
        <v>0</v>
      </c>
      <c r="J7" s="57"/>
      <c r="K7" s="172">
        <f t="shared" si="3"/>
        <v>60</v>
      </c>
      <c r="L7" s="38">
        <f>G7*2%</f>
        <v>0</v>
      </c>
      <c r="M7" s="38">
        <f>F7-L7</f>
        <v>0</v>
      </c>
      <c r="N7" s="38"/>
      <c r="O7" s="38"/>
      <c r="P7" s="12"/>
      <c r="Q7" s="12"/>
    </row>
    <row r="8" spans="1:17" x14ac:dyDescent="0.2">
      <c r="A8" s="12"/>
      <c r="B8" s="12"/>
      <c r="C8" s="12"/>
      <c r="D8" s="12"/>
      <c r="E8" s="12"/>
      <c r="F8" s="38">
        <f t="shared" si="0"/>
        <v>0</v>
      </c>
      <c r="G8" s="38"/>
      <c r="H8" s="38">
        <f t="shared" si="1"/>
        <v>0</v>
      </c>
      <c r="I8" s="38">
        <f t="shared" si="2"/>
        <v>0</v>
      </c>
      <c r="J8" s="57"/>
      <c r="K8" s="172">
        <f t="shared" si="3"/>
        <v>60</v>
      </c>
      <c r="L8" s="38">
        <f t="shared" ref="L8:L14" si="4">G8*2%</f>
        <v>0</v>
      </c>
      <c r="M8" s="38">
        <f t="shared" ref="M8:M14" si="5">F8-L8</f>
        <v>0</v>
      </c>
      <c r="N8" s="38"/>
      <c r="O8" s="38"/>
      <c r="P8" s="12"/>
      <c r="Q8" s="12"/>
    </row>
    <row r="9" spans="1:17" x14ac:dyDescent="0.2">
      <c r="A9" s="12"/>
      <c r="B9" s="12"/>
      <c r="C9" s="12"/>
      <c r="D9" s="12"/>
      <c r="E9" s="12"/>
      <c r="F9" s="38">
        <f t="shared" si="0"/>
        <v>0</v>
      </c>
      <c r="G9" s="38"/>
      <c r="H9" s="38">
        <f t="shared" si="1"/>
        <v>0</v>
      </c>
      <c r="I9" s="38">
        <f t="shared" si="2"/>
        <v>0</v>
      </c>
      <c r="J9" s="57"/>
      <c r="K9" s="172">
        <f t="shared" si="3"/>
        <v>60</v>
      </c>
      <c r="L9" s="38">
        <f t="shared" si="4"/>
        <v>0</v>
      </c>
      <c r="M9" s="38">
        <f t="shared" si="5"/>
        <v>0</v>
      </c>
      <c r="N9" s="38"/>
      <c r="O9" s="38"/>
      <c r="P9" s="12"/>
      <c r="Q9" s="12"/>
    </row>
    <row r="10" spans="1:17" x14ac:dyDescent="0.2">
      <c r="A10" s="12"/>
      <c r="B10" s="12"/>
      <c r="C10" s="12"/>
      <c r="D10" s="12"/>
      <c r="E10" s="12"/>
      <c r="F10" s="38">
        <f t="shared" si="0"/>
        <v>0</v>
      </c>
      <c r="G10" s="38"/>
      <c r="H10" s="38">
        <f t="shared" si="1"/>
        <v>0</v>
      </c>
      <c r="I10" s="38">
        <f t="shared" si="2"/>
        <v>0</v>
      </c>
      <c r="J10" s="57"/>
      <c r="K10" s="172">
        <f t="shared" si="3"/>
        <v>60</v>
      </c>
      <c r="L10" s="38">
        <f t="shared" si="4"/>
        <v>0</v>
      </c>
      <c r="M10" s="38">
        <f t="shared" si="5"/>
        <v>0</v>
      </c>
      <c r="N10" s="38"/>
      <c r="O10" s="38"/>
      <c r="P10" s="12"/>
      <c r="Q10" s="12"/>
    </row>
    <row r="11" spans="1:17" x14ac:dyDescent="0.2">
      <c r="A11" s="12"/>
      <c r="B11" s="12"/>
      <c r="C11" s="12"/>
      <c r="D11" s="12"/>
      <c r="E11" s="12"/>
      <c r="F11" s="38">
        <f t="shared" si="0"/>
        <v>0</v>
      </c>
      <c r="G11" s="38"/>
      <c r="H11" s="38">
        <f t="shared" si="1"/>
        <v>0</v>
      </c>
      <c r="I11" s="38">
        <f t="shared" si="2"/>
        <v>0</v>
      </c>
      <c r="J11" s="57"/>
      <c r="K11" s="172">
        <f t="shared" si="3"/>
        <v>60</v>
      </c>
      <c r="L11" s="38">
        <f t="shared" si="4"/>
        <v>0</v>
      </c>
      <c r="M11" s="38">
        <f t="shared" si="5"/>
        <v>0</v>
      </c>
      <c r="N11" s="38"/>
      <c r="O11" s="38"/>
      <c r="P11" s="12"/>
      <c r="Q11" s="12"/>
    </row>
    <row r="12" spans="1:17" x14ac:dyDescent="0.2">
      <c r="A12" s="12"/>
      <c r="B12" s="12"/>
      <c r="C12" s="12"/>
      <c r="D12" s="12"/>
      <c r="E12" s="12"/>
      <c r="F12" s="38">
        <f t="shared" si="0"/>
        <v>0</v>
      </c>
      <c r="G12" s="38"/>
      <c r="H12" s="38">
        <f t="shared" si="1"/>
        <v>0</v>
      </c>
      <c r="I12" s="38">
        <f t="shared" si="2"/>
        <v>0</v>
      </c>
      <c r="J12" s="57"/>
      <c r="K12" s="172">
        <f t="shared" si="3"/>
        <v>60</v>
      </c>
      <c r="L12" s="38">
        <f t="shared" si="4"/>
        <v>0</v>
      </c>
      <c r="M12" s="38">
        <f t="shared" si="5"/>
        <v>0</v>
      </c>
      <c r="N12" s="38"/>
      <c r="O12" s="38"/>
      <c r="P12" s="12"/>
      <c r="Q12" s="12"/>
    </row>
    <row r="13" spans="1:17" x14ac:dyDescent="0.2">
      <c r="A13" s="12"/>
      <c r="B13" s="12"/>
      <c r="C13" s="12"/>
      <c r="D13" s="12"/>
      <c r="E13" s="12"/>
      <c r="F13" s="38">
        <f t="shared" si="0"/>
        <v>0</v>
      </c>
      <c r="G13" s="38"/>
      <c r="H13" s="38">
        <f t="shared" si="1"/>
        <v>0</v>
      </c>
      <c r="I13" s="38">
        <f t="shared" si="2"/>
        <v>0</v>
      </c>
      <c r="J13" s="57"/>
      <c r="K13" s="172">
        <f t="shared" si="3"/>
        <v>60</v>
      </c>
      <c r="L13" s="38">
        <f t="shared" si="4"/>
        <v>0</v>
      </c>
      <c r="M13" s="38">
        <f t="shared" si="5"/>
        <v>0</v>
      </c>
      <c r="N13" s="38"/>
      <c r="O13" s="38"/>
      <c r="P13" s="12"/>
      <c r="Q13" s="12"/>
    </row>
    <row r="14" spans="1:17" x14ac:dyDescent="0.2">
      <c r="A14" s="12"/>
      <c r="B14" s="12"/>
      <c r="C14" s="12"/>
      <c r="D14" s="12"/>
      <c r="E14" s="12"/>
      <c r="F14" s="38">
        <f t="shared" si="0"/>
        <v>0</v>
      </c>
      <c r="G14" s="38"/>
      <c r="H14" s="38">
        <f t="shared" si="1"/>
        <v>0</v>
      </c>
      <c r="I14" s="38">
        <f t="shared" si="2"/>
        <v>0</v>
      </c>
      <c r="J14" s="57"/>
      <c r="K14" s="172">
        <f t="shared" si="3"/>
        <v>60</v>
      </c>
      <c r="L14" s="38">
        <f t="shared" si="4"/>
        <v>0</v>
      </c>
      <c r="M14" s="38">
        <f t="shared" si="5"/>
        <v>0</v>
      </c>
      <c r="N14" s="38"/>
      <c r="O14" s="38"/>
      <c r="P14" s="12"/>
      <c r="Q14" s="12"/>
    </row>
    <row r="15" spans="1:17" x14ac:dyDescent="0.2">
      <c r="A15" s="12"/>
      <c r="B15" s="12"/>
      <c r="C15" s="12"/>
      <c r="D15" s="12"/>
      <c r="E15" s="12"/>
      <c r="F15" s="38">
        <f t="shared" si="0"/>
        <v>0</v>
      </c>
      <c r="G15" s="38"/>
      <c r="H15" s="38">
        <f t="shared" si="1"/>
        <v>0</v>
      </c>
      <c r="I15" s="38">
        <f t="shared" si="2"/>
        <v>0</v>
      </c>
      <c r="J15" s="57"/>
      <c r="K15" s="172">
        <f t="shared" si="3"/>
        <v>60</v>
      </c>
      <c r="L15" s="38">
        <f t="shared" ref="L15:L24" si="6">G15*2%</f>
        <v>0</v>
      </c>
      <c r="M15" s="38">
        <f t="shared" ref="M15:M24" si="7">F15-L15</f>
        <v>0</v>
      </c>
      <c r="N15" s="38"/>
      <c r="O15" s="38"/>
      <c r="P15" s="12"/>
      <c r="Q15" s="12"/>
    </row>
    <row r="16" spans="1:17" x14ac:dyDescent="0.2">
      <c r="A16" s="12"/>
      <c r="B16" s="12"/>
      <c r="C16" s="12"/>
      <c r="D16" s="12"/>
      <c r="E16" s="12"/>
      <c r="F16" s="38">
        <f t="shared" si="0"/>
        <v>0</v>
      </c>
      <c r="G16" s="38"/>
      <c r="H16" s="38">
        <f t="shared" si="1"/>
        <v>0</v>
      </c>
      <c r="I16" s="38">
        <f t="shared" si="2"/>
        <v>0</v>
      </c>
      <c r="J16" s="57"/>
      <c r="K16" s="172">
        <f t="shared" si="3"/>
        <v>60</v>
      </c>
      <c r="L16" s="38">
        <f t="shared" si="6"/>
        <v>0</v>
      </c>
      <c r="M16" s="38">
        <f t="shared" si="7"/>
        <v>0</v>
      </c>
      <c r="N16" s="38"/>
      <c r="O16" s="38"/>
      <c r="P16" s="12"/>
      <c r="Q16" s="12"/>
    </row>
    <row r="17" spans="1:17" x14ac:dyDescent="0.2">
      <c r="A17" s="12"/>
      <c r="B17" s="12"/>
      <c r="C17" s="12"/>
      <c r="D17" s="12"/>
      <c r="E17" s="12"/>
      <c r="F17" s="38">
        <f t="shared" si="0"/>
        <v>0</v>
      </c>
      <c r="G17" s="38"/>
      <c r="H17" s="38">
        <f t="shared" si="1"/>
        <v>0</v>
      </c>
      <c r="I17" s="38">
        <f t="shared" si="2"/>
        <v>0</v>
      </c>
      <c r="J17" s="57"/>
      <c r="K17" s="172">
        <f t="shared" si="3"/>
        <v>60</v>
      </c>
      <c r="L17" s="38">
        <f t="shared" si="6"/>
        <v>0</v>
      </c>
      <c r="M17" s="38">
        <f t="shared" si="7"/>
        <v>0</v>
      </c>
      <c r="N17" s="38"/>
      <c r="O17" s="38"/>
      <c r="P17" s="12"/>
      <c r="Q17" s="12"/>
    </row>
    <row r="18" spans="1:17" x14ac:dyDescent="0.2">
      <c r="A18" s="12"/>
      <c r="B18" s="12"/>
      <c r="C18" s="12"/>
      <c r="D18" s="12"/>
      <c r="E18" s="12"/>
      <c r="F18" s="38">
        <f t="shared" si="0"/>
        <v>0</v>
      </c>
      <c r="G18" s="38"/>
      <c r="H18" s="38">
        <f t="shared" si="1"/>
        <v>0</v>
      </c>
      <c r="I18" s="38">
        <f t="shared" si="2"/>
        <v>0</v>
      </c>
      <c r="J18" s="57"/>
      <c r="K18" s="172">
        <f t="shared" si="3"/>
        <v>60</v>
      </c>
      <c r="L18" s="38">
        <f t="shared" si="6"/>
        <v>0</v>
      </c>
      <c r="M18" s="38">
        <f t="shared" si="7"/>
        <v>0</v>
      </c>
      <c r="N18" s="38"/>
      <c r="O18" s="38"/>
      <c r="P18" s="12"/>
      <c r="Q18" s="12"/>
    </row>
    <row r="19" spans="1:17" x14ac:dyDescent="0.2">
      <c r="A19" s="12"/>
      <c r="B19" s="12"/>
      <c r="C19" s="12"/>
      <c r="D19" s="12"/>
      <c r="E19" s="12"/>
      <c r="F19" s="38">
        <f t="shared" si="0"/>
        <v>0</v>
      </c>
      <c r="G19" s="38"/>
      <c r="H19" s="38">
        <f t="shared" si="1"/>
        <v>0</v>
      </c>
      <c r="I19" s="38">
        <f t="shared" si="2"/>
        <v>0</v>
      </c>
      <c r="J19" s="57"/>
      <c r="K19" s="172">
        <f t="shared" si="3"/>
        <v>60</v>
      </c>
      <c r="L19" s="38">
        <f t="shared" si="6"/>
        <v>0</v>
      </c>
      <c r="M19" s="38">
        <f t="shared" si="7"/>
        <v>0</v>
      </c>
      <c r="N19" s="38"/>
      <c r="O19" s="38"/>
      <c r="P19" s="12"/>
      <c r="Q19" s="12"/>
    </row>
    <row r="20" spans="1:17" x14ac:dyDescent="0.2">
      <c r="A20" s="12"/>
      <c r="B20" s="12"/>
      <c r="C20" s="12"/>
      <c r="D20" s="12"/>
      <c r="E20" s="12"/>
      <c r="F20" s="38">
        <f t="shared" si="0"/>
        <v>0</v>
      </c>
      <c r="G20" s="38"/>
      <c r="H20" s="38">
        <f t="shared" si="1"/>
        <v>0</v>
      </c>
      <c r="I20" s="38">
        <f t="shared" si="2"/>
        <v>0</v>
      </c>
      <c r="J20" s="57"/>
      <c r="K20" s="172">
        <f t="shared" si="3"/>
        <v>60</v>
      </c>
      <c r="L20" s="38">
        <f t="shared" si="6"/>
        <v>0</v>
      </c>
      <c r="M20" s="38">
        <f t="shared" si="7"/>
        <v>0</v>
      </c>
      <c r="N20" s="38"/>
      <c r="O20" s="38"/>
      <c r="P20" s="12"/>
      <c r="Q20" s="12"/>
    </row>
    <row r="21" spans="1:17" x14ac:dyDescent="0.2">
      <c r="A21" s="12"/>
      <c r="B21" s="12"/>
      <c r="C21" s="12"/>
      <c r="D21" s="12"/>
      <c r="E21" s="12"/>
      <c r="F21" s="38">
        <f t="shared" si="0"/>
        <v>0</v>
      </c>
      <c r="G21" s="38"/>
      <c r="H21" s="38">
        <f t="shared" si="1"/>
        <v>0</v>
      </c>
      <c r="I21" s="38">
        <f t="shared" si="2"/>
        <v>0</v>
      </c>
      <c r="J21" s="57"/>
      <c r="K21" s="172">
        <f t="shared" si="3"/>
        <v>60</v>
      </c>
      <c r="L21" s="38">
        <f t="shared" si="6"/>
        <v>0</v>
      </c>
      <c r="M21" s="38">
        <f t="shared" si="7"/>
        <v>0</v>
      </c>
      <c r="N21" s="38"/>
      <c r="O21" s="38"/>
      <c r="P21" s="12"/>
      <c r="Q21" s="12"/>
    </row>
    <row r="22" spans="1:17" x14ac:dyDescent="0.2">
      <c r="A22" s="12"/>
      <c r="B22" s="12"/>
      <c r="C22" s="12"/>
      <c r="D22" s="12"/>
      <c r="E22" s="12"/>
      <c r="F22" s="38">
        <f t="shared" si="0"/>
        <v>0</v>
      </c>
      <c r="G22" s="38"/>
      <c r="H22" s="38">
        <f t="shared" si="1"/>
        <v>0</v>
      </c>
      <c r="I22" s="38">
        <f t="shared" si="2"/>
        <v>0</v>
      </c>
      <c r="J22" s="57"/>
      <c r="K22" s="172">
        <f t="shared" si="3"/>
        <v>60</v>
      </c>
      <c r="L22" s="38">
        <f t="shared" si="6"/>
        <v>0</v>
      </c>
      <c r="M22" s="38">
        <f t="shared" si="7"/>
        <v>0</v>
      </c>
      <c r="N22" s="38"/>
      <c r="O22" s="38"/>
      <c r="P22" s="12"/>
      <c r="Q22" s="38"/>
    </row>
    <row r="23" spans="1:17" x14ac:dyDescent="0.2">
      <c r="A23" s="12"/>
      <c r="B23" s="12"/>
      <c r="C23" s="12"/>
      <c r="D23" s="12"/>
      <c r="E23" s="12"/>
      <c r="F23" s="38">
        <f t="shared" si="0"/>
        <v>0</v>
      </c>
      <c r="G23" s="38"/>
      <c r="H23" s="38">
        <f t="shared" si="1"/>
        <v>0</v>
      </c>
      <c r="I23" s="38">
        <f t="shared" si="2"/>
        <v>0</v>
      </c>
      <c r="J23" s="57"/>
      <c r="K23" s="172">
        <f t="shared" si="3"/>
        <v>60</v>
      </c>
      <c r="L23" s="38">
        <f t="shared" si="6"/>
        <v>0</v>
      </c>
      <c r="M23" s="38">
        <f t="shared" si="7"/>
        <v>0</v>
      </c>
      <c r="N23" s="38"/>
      <c r="O23" s="38"/>
      <c r="P23" s="12"/>
      <c r="Q23" s="38"/>
    </row>
    <row r="24" spans="1:17" x14ac:dyDescent="0.2">
      <c r="A24" s="12"/>
      <c r="B24" s="12"/>
      <c r="C24" s="12"/>
      <c r="D24" s="12"/>
      <c r="E24" s="12"/>
      <c r="F24" s="38">
        <f t="shared" si="0"/>
        <v>0</v>
      </c>
      <c r="G24" s="38"/>
      <c r="H24" s="38">
        <f t="shared" si="1"/>
        <v>0</v>
      </c>
      <c r="I24" s="38">
        <f t="shared" si="2"/>
        <v>0</v>
      </c>
      <c r="J24" s="57"/>
      <c r="K24" s="172">
        <f t="shared" si="3"/>
        <v>60</v>
      </c>
      <c r="L24" s="38">
        <f t="shared" si="6"/>
        <v>0</v>
      </c>
      <c r="M24" s="38">
        <f t="shared" si="7"/>
        <v>0</v>
      </c>
      <c r="N24" s="38"/>
      <c r="O24" s="38"/>
      <c r="P24" s="12"/>
      <c r="Q24" s="12"/>
    </row>
  </sheetData>
  <mergeCells count="1">
    <mergeCell ref="B2:C2"/>
  </mergeCells>
  <hyperlinks>
    <hyperlink ref="A2" location="HOME!A1" display="HOME"/>
    <hyperlink ref="E2" location="MONTHWISE!A1" display="Monthwise"/>
    <hyperlink ref="B2:C2" location="'GST-Monthwise'!A1" display="GST - Monthwise"/>
  </hyperlink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E18" sqref="E18"/>
    </sheetView>
  </sheetViews>
  <sheetFormatPr defaultColWidth="9.140625" defaultRowHeight="12.75" x14ac:dyDescent="0.2"/>
  <cols>
    <col min="1" max="1" width="12.140625" style="5" bestFit="1" customWidth="1"/>
    <col min="2" max="2" width="5.5703125" style="5" bestFit="1" customWidth="1"/>
    <col min="3" max="3" width="23.42578125" style="5" bestFit="1" customWidth="1"/>
    <col min="4" max="4" width="5.5703125" style="5" bestFit="1" customWidth="1"/>
    <col min="5" max="5" width="22.28515625" style="26" bestFit="1" customWidth="1"/>
    <col min="6" max="6" width="10.42578125" style="26" bestFit="1" customWidth="1"/>
    <col min="7" max="7" width="9.28515625" style="26" bestFit="1" customWidth="1"/>
    <col min="8" max="8" width="12.42578125" style="55" bestFit="1" customWidth="1"/>
    <col min="9" max="9" width="10.7109375" style="5" bestFit="1" customWidth="1"/>
    <col min="10" max="10" width="7.42578125" style="58" bestFit="1" customWidth="1"/>
    <col min="11" max="11" width="6.5703125" style="26" bestFit="1" customWidth="1"/>
    <col min="12" max="12" width="12.140625" style="26" bestFit="1" customWidth="1"/>
    <col min="13" max="13" width="13.5703125" style="5" bestFit="1" customWidth="1"/>
    <col min="14" max="14" width="14.85546875" style="5" bestFit="1" customWidth="1"/>
    <col min="15" max="15" width="5.42578125" style="5" bestFit="1" customWidth="1"/>
    <col min="16" max="16" width="8.5703125" style="5" bestFit="1" customWidth="1"/>
    <col min="17" max="16384" width="9.140625" style="5"/>
  </cols>
  <sheetData>
    <row r="1" spans="1:16" x14ac:dyDescent="0.2">
      <c r="A1" s="176" t="s">
        <v>22</v>
      </c>
      <c r="B1" s="176" t="s">
        <v>23</v>
      </c>
      <c r="C1" s="176" t="s">
        <v>24</v>
      </c>
      <c r="D1" s="176" t="s">
        <v>25</v>
      </c>
      <c r="E1" s="176" t="s">
        <v>26</v>
      </c>
      <c r="F1" s="177" t="s">
        <v>27</v>
      </c>
      <c r="G1" s="177" t="s">
        <v>28</v>
      </c>
      <c r="H1" s="252" t="s">
        <v>813</v>
      </c>
      <c r="I1" s="176" t="s">
        <v>30</v>
      </c>
      <c r="J1" s="176" t="s">
        <v>31</v>
      </c>
      <c r="K1" s="177" t="s">
        <v>32</v>
      </c>
      <c r="L1" s="177" t="s">
        <v>19</v>
      </c>
      <c r="M1" s="177" t="s">
        <v>33</v>
      </c>
      <c r="N1" s="177" t="s">
        <v>34</v>
      </c>
      <c r="O1" s="177" t="s">
        <v>35</v>
      </c>
      <c r="P1" s="178" t="s">
        <v>36</v>
      </c>
    </row>
    <row r="2" spans="1:16" x14ac:dyDescent="0.2">
      <c r="A2" s="232" t="s">
        <v>827</v>
      </c>
      <c r="B2" s="144"/>
      <c r="C2" s="144" t="s">
        <v>815</v>
      </c>
      <c r="D2" s="144"/>
      <c r="E2" s="145" t="s">
        <v>814</v>
      </c>
      <c r="F2" s="162">
        <f>G2*H2</f>
        <v>10260</v>
      </c>
      <c r="G2" s="145">
        <v>200</v>
      </c>
      <c r="H2" s="253">
        <v>51.3</v>
      </c>
      <c r="I2" s="146"/>
      <c r="J2" s="146"/>
      <c r="K2" s="162"/>
      <c r="L2" s="162">
        <f t="shared" ref="L2:L16" si="0">F2-K2</f>
        <v>10260</v>
      </c>
      <c r="M2" s="144">
        <v>10264</v>
      </c>
      <c r="N2" s="144" t="s">
        <v>828</v>
      </c>
      <c r="O2" s="142" t="s">
        <v>136</v>
      </c>
      <c r="P2" s="143" t="s">
        <v>137</v>
      </c>
    </row>
    <row r="3" spans="1:16" x14ac:dyDescent="0.2">
      <c r="A3" s="232" t="s">
        <v>797</v>
      </c>
      <c r="B3" s="144"/>
      <c r="C3" s="144" t="s">
        <v>817</v>
      </c>
      <c r="D3" s="144" t="s">
        <v>146</v>
      </c>
      <c r="E3" s="145" t="s">
        <v>816</v>
      </c>
      <c r="F3" s="162">
        <f t="shared" ref="F3:F16" si="1">G3*H3</f>
        <v>79164.800000000003</v>
      </c>
      <c r="G3" s="145">
        <v>4576</v>
      </c>
      <c r="H3" s="253">
        <v>17.3</v>
      </c>
      <c r="I3" s="146"/>
      <c r="J3" s="146"/>
      <c r="K3" s="162"/>
      <c r="L3" s="162"/>
      <c r="M3" s="144"/>
      <c r="N3" s="144"/>
      <c r="O3" s="144"/>
      <c r="P3" s="144"/>
    </row>
    <row r="4" spans="1:16" x14ac:dyDescent="0.2">
      <c r="A4" s="232" t="s">
        <v>797</v>
      </c>
      <c r="B4" s="144"/>
      <c r="C4" s="144" t="s">
        <v>819</v>
      </c>
      <c r="D4" s="144" t="s">
        <v>146</v>
      </c>
      <c r="E4" s="145" t="s">
        <v>818</v>
      </c>
      <c r="F4" s="162">
        <f t="shared" si="1"/>
        <v>38060</v>
      </c>
      <c r="G4" s="145">
        <v>2200</v>
      </c>
      <c r="H4" s="253">
        <v>17.3</v>
      </c>
      <c r="I4" s="146"/>
      <c r="J4" s="146"/>
      <c r="K4" s="162"/>
      <c r="L4" s="162"/>
      <c r="M4" s="144"/>
      <c r="N4" s="144"/>
      <c r="O4" s="144"/>
      <c r="P4" s="144"/>
    </row>
    <row r="5" spans="1:16" x14ac:dyDescent="0.2">
      <c r="A5" s="232" t="s">
        <v>797</v>
      </c>
      <c r="B5" s="144"/>
      <c r="C5" s="144" t="s">
        <v>821</v>
      </c>
      <c r="D5" s="144" t="s">
        <v>146</v>
      </c>
      <c r="E5" s="145" t="s">
        <v>820</v>
      </c>
      <c r="F5" s="162">
        <f t="shared" si="1"/>
        <v>69269.2</v>
      </c>
      <c r="G5" s="145">
        <v>4004</v>
      </c>
      <c r="H5" s="253">
        <v>17.3</v>
      </c>
      <c r="I5" s="146"/>
      <c r="J5" s="146"/>
      <c r="K5" s="162"/>
      <c r="L5" s="162"/>
      <c r="M5" s="144"/>
      <c r="N5" s="144"/>
      <c r="O5" s="144"/>
      <c r="P5" s="144"/>
    </row>
    <row r="6" spans="1:16" x14ac:dyDescent="0.2">
      <c r="A6" s="232" t="s">
        <v>824</v>
      </c>
      <c r="B6" s="144"/>
      <c r="C6" s="144" t="s">
        <v>823</v>
      </c>
      <c r="D6" s="144" t="s">
        <v>146</v>
      </c>
      <c r="E6" s="145" t="s">
        <v>822</v>
      </c>
      <c r="F6" s="162">
        <f t="shared" si="1"/>
        <v>122553.20000000001</v>
      </c>
      <c r="G6" s="145">
        <v>7084</v>
      </c>
      <c r="H6" s="253">
        <v>17.3</v>
      </c>
      <c r="I6" s="146"/>
      <c r="J6" s="146"/>
      <c r="K6" s="162"/>
      <c r="L6" s="144">
        <v>309390.74</v>
      </c>
      <c r="M6" s="144">
        <v>309390.74</v>
      </c>
      <c r="N6" s="144" t="s">
        <v>968</v>
      </c>
      <c r="O6" s="142" t="s">
        <v>136</v>
      </c>
      <c r="P6" s="143" t="s">
        <v>137</v>
      </c>
    </row>
    <row r="7" spans="1:16" x14ac:dyDescent="0.2">
      <c r="A7" s="144" t="s">
        <v>1013</v>
      </c>
      <c r="B7" s="144"/>
      <c r="C7" s="144" t="s">
        <v>1012</v>
      </c>
      <c r="D7" s="144" t="s">
        <v>109</v>
      </c>
      <c r="E7" s="145" t="s">
        <v>1011</v>
      </c>
      <c r="F7" s="162">
        <f t="shared" si="1"/>
        <v>315361.7</v>
      </c>
      <c r="G7" s="145">
        <v>18229</v>
      </c>
      <c r="H7" s="253">
        <v>17.3</v>
      </c>
      <c r="I7" s="146"/>
      <c r="J7" s="146"/>
      <c r="K7" s="162"/>
      <c r="L7" s="162">
        <f t="shared" ref="L7:L12" si="2">F7-K7</f>
        <v>315361.7</v>
      </c>
      <c r="M7" s="144"/>
      <c r="N7" s="144"/>
      <c r="O7" s="144"/>
      <c r="P7" s="144"/>
    </row>
    <row r="8" spans="1:16" x14ac:dyDescent="0.2">
      <c r="A8" s="144" t="s">
        <v>1051</v>
      </c>
      <c r="B8" s="144"/>
      <c r="C8" s="144" t="s">
        <v>1062</v>
      </c>
      <c r="D8" s="144" t="s">
        <v>146</v>
      </c>
      <c r="E8" s="145" t="s">
        <v>1061</v>
      </c>
      <c r="F8" s="162">
        <f t="shared" si="1"/>
        <v>79182.100000000006</v>
      </c>
      <c r="G8" s="145">
        <v>4577</v>
      </c>
      <c r="H8" s="253">
        <v>17.3</v>
      </c>
      <c r="I8" s="146"/>
      <c r="J8" s="146"/>
      <c r="K8" s="162"/>
      <c r="L8" s="162">
        <f t="shared" si="2"/>
        <v>79182.100000000006</v>
      </c>
      <c r="M8" s="144"/>
      <c r="N8" s="144"/>
      <c r="O8" s="144"/>
      <c r="P8" s="144"/>
    </row>
    <row r="9" spans="1:16" x14ac:dyDescent="0.2">
      <c r="A9" s="144" t="s">
        <v>1118</v>
      </c>
      <c r="B9" s="144"/>
      <c r="C9" s="144" t="s">
        <v>1117</v>
      </c>
      <c r="D9" s="144" t="s">
        <v>146</v>
      </c>
      <c r="E9" s="145" t="s">
        <v>1116</v>
      </c>
      <c r="F9" s="162">
        <f t="shared" si="1"/>
        <v>16722.050000000003</v>
      </c>
      <c r="G9" s="145">
        <v>955</v>
      </c>
      <c r="H9" s="253">
        <v>17.510000000000002</v>
      </c>
      <c r="I9" s="146"/>
      <c r="J9" s="146"/>
      <c r="K9" s="162"/>
      <c r="L9" s="162">
        <f t="shared" si="2"/>
        <v>16722.050000000003</v>
      </c>
      <c r="M9" s="144">
        <v>401031.4</v>
      </c>
      <c r="N9" s="144" t="s">
        <v>1205</v>
      </c>
      <c r="O9" s="142" t="s">
        <v>136</v>
      </c>
      <c r="P9" s="143" t="s">
        <v>137</v>
      </c>
    </row>
    <row r="10" spans="1:16" x14ac:dyDescent="0.2">
      <c r="A10" s="12"/>
      <c r="B10" s="12"/>
      <c r="C10" s="12"/>
      <c r="D10" s="12"/>
      <c r="E10" s="38"/>
      <c r="F10" s="51">
        <f t="shared" si="1"/>
        <v>0</v>
      </c>
      <c r="G10" s="38"/>
      <c r="H10" s="254">
        <v>0</v>
      </c>
      <c r="I10" s="57"/>
      <c r="J10" s="57"/>
      <c r="K10" s="228"/>
      <c r="L10" s="228">
        <f t="shared" si="2"/>
        <v>0</v>
      </c>
      <c r="M10" s="12"/>
      <c r="N10" s="12"/>
      <c r="O10" s="12"/>
      <c r="P10" s="17"/>
    </row>
    <row r="11" spans="1:16" x14ac:dyDescent="0.2">
      <c r="A11" s="12"/>
      <c r="B11" s="12"/>
      <c r="C11" s="12"/>
      <c r="D11" s="12"/>
      <c r="E11" s="38"/>
      <c r="F11" s="51">
        <f t="shared" si="1"/>
        <v>0</v>
      </c>
      <c r="G11" s="38"/>
      <c r="H11" s="254">
        <v>0</v>
      </c>
      <c r="I11" s="57"/>
      <c r="J11" s="57"/>
      <c r="K11" s="228"/>
      <c r="L11" s="228">
        <f t="shared" si="2"/>
        <v>0</v>
      </c>
      <c r="M11" s="12"/>
      <c r="N11" s="12"/>
      <c r="O11" s="12"/>
      <c r="P11" s="17"/>
    </row>
    <row r="12" spans="1:16" x14ac:dyDescent="0.2">
      <c r="A12" s="12"/>
      <c r="B12" s="12"/>
      <c r="C12" s="12"/>
      <c r="D12" s="12"/>
      <c r="E12" s="38"/>
      <c r="F12" s="51">
        <f t="shared" si="1"/>
        <v>0</v>
      </c>
      <c r="G12" s="38"/>
      <c r="H12" s="254">
        <v>0</v>
      </c>
      <c r="I12" s="57"/>
      <c r="J12" s="57"/>
      <c r="K12" s="228"/>
      <c r="L12" s="228">
        <f t="shared" si="2"/>
        <v>0</v>
      </c>
      <c r="M12" s="12"/>
      <c r="N12" s="12"/>
      <c r="O12" s="12"/>
      <c r="P12" s="17"/>
    </row>
    <row r="13" spans="1:16" x14ac:dyDescent="0.2">
      <c r="A13" s="12"/>
      <c r="B13" s="12"/>
      <c r="C13" s="12"/>
      <c r="D13" s="12"/>
      <c r="E13" s="38"/>
      <c r="F13" s="51">
        <f t="shared" si="1"/>
        <v>0</v>
      </c>
      <c r="G13" s="38"/>
      <c r="H13" s="254">
        <v>0</v>
      </c>
      <c r="I13" s="57"/>
      <c r="J13" s="57"/>
      <c r="K13" s="228"/>
      <c r="L13" s="228">
        <f t="shared" si="0"/>
        <v>0</v>
      </c>
      <c r="M13" s="12"/>
      <c r="N13" s="12"/>
      <c r="O13" s="12"/>
      <c r="P13" s="17"/>
    </row>
    <row r="14" spans="1:16" x14ac:dyDescent="0.2">
      <c r="A14" s="12"/>
      <c r="B14" s="12"/>
      <c r="C14" s="12"/>
      <c r="D14" s="12"/>
      <c r="E14" s="38"/>
      <c r="F14" s="51">
        <f t="shared" si="1"/>
        <v>0</v>
      </c>
      <c r="G14" s="38"/>
      <c r="H14" s="254">
        <v>0</v>
      </c>
      <c r="I14" s="57"/>
      <c r="J14" s="57"/>
      <c r="K14" s="228"/>
      <c r="L14" s="228">
        <f t="shared" si="0"/>
        <v>0</v>
      </c>
      <c r="M14" s="12"/>
      <c r="N14" s="12"/>
      <c r="O14" s="12"/>
      <c r="P14" s="17"/>
    </row>
    <row r="15" spans="1:16" x14ac:dyDescent="0.2">
      <c r="A15" s="12"/>
      <c r="B15" s="12"/>
      <c r="C15" s="12"/>
      <c r="D15" s="12"/>
      <c r="E15" s="38"/>
      <c r="F15" s="51">
        <f t="shared" si="1"/>
        <v>0</v>
      </c>
      <c r="G15" s="38"/>
      <c r="H15" s="254">
        <v>0</v>
      </c>
      <c r="I15" s="57"/>
      <c r="J15" s="57"/>
      <c r="K15" s="228"/>
      <c r="L15" s="228">
        <f t="shared" si="0"/>
        <v>0</v>
      </c>
      <c r="M15" s="12"/>
      <c r="N15" s="12"/>
      <c r="O15" s="12"/>
      <c r="P15" s="17"/>
    </row>
    <row r="16" spans="1:16" x14ac:dyDescent="0.2">
      <c r="A16" s="12"/>
      <c r="B16" s="12"/>
      <c r="C16" s="12"/>
      <c r="D16" s="12"/>
      <c r="E16" s="38"/>
      <c r="F16" s="51">
        <f t="shared" si="1"/>
        <v>0</v>
      </c>
      <c r="G16" s="38"/>
      <c r="H16" s="254">
        <v>0</v>
      </c>
      <c r="I16" s="12"/>
      <c r="J16" s="57">
        <f t="shared" ref="J16" si="3">I16+60</f>
        <v>60</v>
      </c>
      <c r="K16" s="228"/>
      <c r="L16" s="228">
        <f t="shared" si="0"/>
        <v>0</v>
      </c>
      <c r="M16" s="12"/>
      <c r="N16" s="12"/>
      <c r="O16" s="12"/>
      <c r="P16" s="12"/>
    </row>
    <row r="18" spans="5:14" ht="23.25" x14ac:dyDescent="0.35">
      <c r="E18" s="40" t="s">
        <v>37</v>
      </c>
      <c r="F18" s="27">
        <f>SUM(F2:F16)</f>
        <v>730573.05</v>
      </c>
      <c r="G18" s="27">
        <f t="shared" ref="G18:H18" si="4">SUM(G2:G16)</f>
        <v>41825</v>
      </c>
      <c r="H18" s="28">
        <f t="shared" si="4"/>
        <v>172.60999999999999</v>
      </c>
      <c r="I18" s="26"/>
      <c r="K18" s="27">
        <f>SUM(K2:K16)</f>
        <v>0</v>
      </c>
      <c r="L18" s="27">
        <f t="shared" ref="L18" si="5">SUM(L2:L16)</f>
        <v>730916.59</v>
      </c>
      <c r="M18" s="27">
        <f>SUM(M2:M16)</f>
        <v>720686.14</v>
      </c>
    </row>
    <row r="19" spans="5:14" ht="18.75" x14ac:dyDescent="0.3">
      <c r="E19" s="41" t="s">
        <v>38</v>
      </c>
    </row>
    <row r="20" spans="5:14" ht="18.75" x14ac:dyDescent="0.3">
      <c r="E20" s="181" t="s">
        <v>443</v>
      </c>
    </row>
    <row r="22" spans="5:14" x14ac:dyDescent="0.2">
      <c r="N22" s="26"/>
    </row>
    <row r="23" spans="5:14" x14ac:dyDescent="0.2">
      <c r="N23" s="26"/>
    </row>
    <row r="25" spans="5:14" x14ac:dyDescent="0.2">
      <c r="N25" s="26"/>
    </row>
  </sheetData>
  <hyperlinks>
    <hyperlink ref="E18" location="HOME!A1" display="HOME"/>
    <hyperlink ref="E19" location="MONTHWISE!A1" display="Monthwise"/>
    <hyperlink ref="E20" location="'GST-Monthwise'!A1" display="GST - Monthwis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E18" sqref="E18"/>
    </sheetView>
  </sheetViews>
  <sheetFormatPr defaultColWidth="9.140625" defaultRowHeight="12.75" x14ac:dyDescent="0.2"/>
  <cols>
    <col min="1" max="1" width="12.140625" style="5" bestFit="1" customWidth="1"/>
    <col min="2" max="2" width="5.5703125" style="5" bestFit="1" customWidth="1"/>
    <col min="3" max="3" width="8.7109375" style="5" bestFit="1" customWidth="1"/>
    <col min="4" max="4" width="5.5703125" style="5" bestFit="1" customWidth="1"/>
    <col min="5" max="5" width="20.85546875" style="26" bestFit="1" customWidth="1"/>
    <col min="6" max="6" width="10.42578125" style="26" bestFit="1" customWidth="1"/>
    <col min="7" max="7" width="9.28515625" style="26" bestFit="1" customWidth="1"/>
    <col min="8" max="8" width="7.7109375" style="26" bestFit="1" customWidth="1"/>
    <col min="9" max="9" width="10.7109375" style="5" bestFit="1" customWidth="1"/>
    <col min="10" max="10" width="7.42578125" style="58" bestFit="1" customWidth="1"/>
    <col min="11" max="11" width="6.5703125" style="26" bestFit="1" customWidth="1"/>
    <col min="12" max="12" width="12.140625" style="26" bestFit="1" customWidth="1"/>
    <col min="13" max="13" width="13.5703125" style="5" bestFit="1" customWidth="1"/>
    <col min="14" max="14" width="14.85546875" style="5" bestFit="1" customWidth="1"/>
    <col min="15" max="15" width="5.42578125" style="5" bestFit="1" customWidth="1"/>
    <col min="16" max="16" width="8.5703125" style="5" bestFit="1" customWidth="1"/>
    <col min="17" max="16384" width="9.140625" style="5"/>
  </cols>
  <sheetData>
    <row r="1" spans="1:16" x14ac:dyDescent="0.2">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
      <c r="A2" s="144" t="s">
        <v>737</v>
      </c>
      <c r="B2" s="144"/>
      <c r="C2" s="144" t="s">
        <v>794</v>
      </c>
      <c r="D2" s="144" t="s">
        <v>793</v>
      </c>
      <c r="E2" s="145" t="s">
        <v>792</v>
      </c>
      <c r="F2" s="162">
        <f t="shared" ref="F2:F16" si="0">SUM(G2:H2)</f>
        <v>887095.67999999993</v>
      </c>
      <c r="G2" s="145">
        <v>751776</v>
      </c>
      <c r="H2" s="159">
        <f>G2*18%</f>
        <v>135319.67999999999</v>
      </c>
      <c r="I2" s="146"/>
      <c r="J2" s="146"/>
      <c r="K2" s="162">
        <f t="shared" ref="K2:K16" si="1">G2*2%</f>
        <v>15035.52</v>
      </c>
      <c r="L2" s="162">
        <f t="shared" ref="L2:L16" si="2">F2-K2</f>
        <v>872060.15999999992</v>
      </c>
      <c r="M2" s="144">
        <v>872060</v>
      </c>
      <c r="N2" s="144" t="s">
        <v>1084</v>
      </c>
      <c r="O2" s="142" t="s">
        <v>136</v>
      </c>
      <c r="P2" s="143" t="s">
        <v>137</v>
      </c>
    </row>
    <row r="3" spans="1:16" x14ac:dyDescent="0.2">
      <c r="A3" s="12"/>
      <c r="B3" s="12"/>
      <c r="C3" s="12"/>
      <c r="D3" s="12"/>
      <c r="E3" s="38"/>
      <c r="F3" s="51">
        <f t="shared" si="0"/>
        <v>0</v>
      </c>
      <c r="G3" s="38"/>
      <c r="H3" s="227">
        <f t="shared" ref="H3:H16" si="3">G3*18%</f>
        <v>0</v>
      </c>
      <c r="I3" s="57"/>
      <c r="J3" s="57"/>
      <c r="K3" s="51">
        <f t="shared" si="1"/>
        <v>0</v>
      </c>
      <c r="L3" s="51">
        <f t="shared" si="2"/>
        <v>0</v>
      </c>
      <c r="M3" s="12"/>
      <c r="N3" s="12"/>
      <c r="O3" s="12"/>
      <c r="P3" s="12"/>
    </row>
    <row r="4" spans="1:16" x14ac:dyDescent="0.2">
      <c r="A4" s="12"/>
      <c r="B4" s="12"/>
      <c r="C4" s="12"/>
      <c r="D4" s="12"/>
      <c r="E4" s="38"/>
      <c r="F4" s="51">
        <f t="shared" si="0"/>
        <v>0</v>
      </c>
      <c r="G4" s="38"/>
      <c r="H4" s="227">
        <f t="shared" si="3"/>
        <v>0</v>
      </c>
      <c r="I4" s="57"/>
      <c r="J4" s="57"/>
      <c r="K4" s="51">
        <f t="shared" si="1"/>
        <v>0</v>
      </c>
      <c r="L4" s="51">
        <f t="shared" si="2"/>
        <v>0</v>
      </c>
      <c r="M4" s="12"/>
      <c r="N4" s="12"/>
      <c r="O4" s="12"/>
      <c r="P4" s="12"/>
    </row>
    <row r="5" spans="1:16" x14ac:dyDescent="0.2">
      <c r="A5" s="12"/>
      <c r="B5" s="12"/>
      <c r="C5" s="12"/>
      <c r="D5" s="12"/>
      <c r="E5" s="38"/>
      <c r="F5" s="51">
        <f>SUM(G5:H5)</f>
        <v>0</v>
      </c>
      <c r="G5" s="38"/>
      <c r="H5" s="227">
        <f t="shared" si="3"/>
        <v>0</v>
      </c>
      <c r="I5" s="57"/>
      <c r="J5" s="57"/>
      <c r="K5" s="51">
        <f>G5*2%</f>
        <v>0</v>
      </c>
      <c r="L5" s="51">
        <f>F5-K5</f>
        <v>0</v>
      </c>
      <c r="M5" s="12"/>
      <c r="N5" s="12"/>
      <c r="O5" s="12"/>
      <c r="P5" s="12"/>
    </row>
    <row r="6" spans="1:16" x14ac:dyDescent="0.2">
      <c r="A6" s="12"/>
      <c r="B6" s="12"/>
      <c r="C6" s="12"/>
      <c r="D6" s="12"/>
      <c r="E6" s="38"/>
      <c r="F6" s="51">
        <f>SUM(G6:H6)</f>
        <v>0</v>
      </c>
      <c r="G6" s="38"/>
      <c r="H6" s="227">
        <f t="shared" si="3"/>
        <v>0</v>
      </c>
      <c r="I6" s="57"/>
      <c r="J6" s="57"/>
      <c r="K6" s="51">
        <f>G6*2%</f>
        <v>0</v>
      </c>
      <c r="L6" s="51">
        <f>F6-K6</f>
        <v>0</v>
      </c>
      <c r="M6" s="12"/>
      <c r="N6" s="12"/>
      <c r="O6" s="12"/>
      <c r="P6" s="12"/>
    </row>
    <row r="7" spans="1:16" x14ac:dyDescent="0.2">
      <c r="A7" s="12"/>
      <c r="B7" s="12"/>
      <c r="C7" s="12"/>
      <c r="D7" s="12"/>
      <c r="E7" s="38"/>
      <c r="F7" s="51">
        <f>SUM(G7:H7)</f>
        <v>0</v>
      </c>
      <c r="G7" s="38"/>
      <c r="H7" s="227">
        <f t="shared" si="3"/>
        <v>0</v>
      </c>
      <c r="I7" s="57"/>
      <c r="J7" s="57"/>
      <c r="K7" s="51">
        <f t="shared" ref="K7:K12" si="4">G7*2%</f>
        <v>0</v>
      </c>
      <c r="L7" s="51">
        <f t="shared" ref="L7:L12" si="5">F7-K7</f>
        <v>0</v>
      </c>
      <c r="M7" s="12"/>
      <c r="N7" s="12"/>
      <c r="O7" s="12"/>
      <c r="P7" s="12"/>
    </row>
    <row r="8" spans="1:16" x14ac:dyDescent="0.2">
      <c r="A8" s="12"/>
      <c r="B8" s="12"/>
      <c r="C8" s="12"/>
      <c r="D8" s="12"/>
      <c r="E8" s="38"/>
      <c r="F8" s="51">
        <f t="shared" ref="F8:F9" si="6">SUM(G8:H8)</f>
        <v>0</v>
      </c>
      <c r="G8" s="38"/>
      <c r="H8" s="227">
        <f t="shared" si="3"/>
        <v>0</v>
      </c>
      <c r="I8" s="57"/>
      <c r="J8" s="57"/>
      <c r="K8" s="51">
        <f t="shared" si="4"/>
        <v>0</v>
      </c>
      <c r="L8" s="51">
        <f t="shared" si="5"/>
        <v>0</v>
      </c>
      <c r="M8" s="12"/>
      <c r="N8" s="12"/>
      <c r="O8" s="12"/>
      <c r="P8" s="12"/>
    </row>
    <row r="9" spans="1:16" x14ac:dyDescent="0.2">
      <c r="A9" s="12"/>
      <c r="B9" s="12"/>
      <c r="C9" s="12"/>
      <c r="D9" s="12"/>
      <c r="E9" s="38"/>
      <c r="F9" s="51">
        <f t="shared" si="6"/>
        <v>0</v>
      </c>
      <c r="G9" s="38"/>
      <c r="H9" s="227">
        <f t="shared" si="3"/>
        <v>0</v>
      </c>
      <c r="I9" s="57"/>
      <c r="J9" s="57"/>
      <c r="K9" s="51">
        <f t="shared" si="4"/>
        <v>0</v>
      </c>
      <c r="L9" s="51">
        <f t="shared" si="5"/>
        <v>0</v>
      </c>
      <c r="M9" s="12"/>
      <c r="N9" s="12"/>
      <c r="O9" s="12"/>
      <c r="P9" s="12"/>
    </row>
    <row r="10" spans="1:16" x14ac:dyDescent="0.2">
      <c r="A10" s="12"/>
      <c r="B10" s="12"/>
      <c r="C10" s="12"/>
      <c r="D10" s="12"/>
      <c r="E10" s="38"/>
      <c r="F10" s="227">
        <f t="shared" si="0"/>
        <v>0</v>
      </c>
      <c r="G10" s="38"/>
      <c r="H10" s="227">
        <f t="shared" si="3"/>
        <v>0</v>
      </c>
      <c r="I10" s="57"/>
      <c r="J10" s="57"/>
      <c r="K10" s="227">
        <f t="shared" si="4"/>
        <v>0</v>
      </c>
      <c r="L10" s="227">
        <f t="shared" si="5"/>
        <v>0</v>
      </c>
      <c r="M10" s="12"/>
      <c r="N10" s="12"/>
      <c r="O10" s="12"/>
      <c r="P10" s="17"/>
    </row>
    <row r="11" spans="1:16" x14ac:dyDescent="0.2">
      <c r="A11" s="12"/>
      <c r="B11" s="12"/>
      <c r="C11" s="12"/>
      <c r="D11" s="12"/>
      <c r="E11" s="38"/>
      <c r="F11" s="227">
        <f t="shared" si="0"/>
        <v>0</v>
      </c>
      <c r="G11" s="38"/>
      <c r="H11" s="227">
        <f t="shared" si="3"/>
        <v>0</v>
      </c>
      <c r="I11" s="57"/>
      <c r="J11" s="57"/>
      <c r="K11" s="227">
        <f t="shared" si="4"/>
        <v>0</v>
      </c>
      <c r="L11" s="227">
        <f t="shared" si="5"/>
        <v>0</v>
      </c>
      <c r="M11" s="12"/>
      <c r="N11" s="12"/>
      <c r="O11" s="12"/>
      <c r="P11" s="17"/>
    </row>
    <row r="12" spans="1:16" x14ac:dyDescent="0.2">
      <c r="A12" s="12"/>
      <c r="B12" s="12"/>
      <c r="C12" s="12"/>
      <c r="D12" s="12"/>
      <c r="E12" s="38"/>
      <c r="F12" s="227">
        <f t="shared" si="0"/>
        <v>0</v>
      </c>
      <c r="G12" s="38"/>
      <c r="H12" s="227">
        <f t="shared" si="3"/>
        <v>0</v>
      </c>
      <c r="I12" s="57"/>
      <c r="J12" s="57"/>
      <c r="K12" s="227">
        <f t="shared" si="4"/>
        <v>0</v>
      </c>
      <c r="L12" s="227">
        <f t="shared" si="5"/>
        <v>0</v>
      </c>
      <c r="M12" s="12"/>
      <c r="N12" s="12"/>
      <c r="O12" s="12"/>
      <c r="P12" s="17"/>
    </row>
    <row r="13" spans="1:16" x14ac:dyDescent="0.2">
      <c r="A13" s="12"/>
      <c r="B13" s="12"/>
      <c r="C13" s="12"/>
      <c r="D13" s="12"/>
      <c r="E13" s="38"/>
      <c r="F13" s="227">
        <f t="shared" si="0"/>
        <v>0</v>
      </c>
      <c r="G13" s="38"/>
      <c r="H13" s="227">
        <f t="shared" si="3"/>
        <v>0</v>
      </c>
      <c r="I13" s="57"/>
      <c r="J13" s="57"/>
      <c r="K13" s="227">
        <f t="shared" si="1"/>
        <v>0</v>
      </c>
      <c r="L13" s="227">
        <f t="shared" si="2"/>
        <v>0</v>
      </c>
      <c r="M13" s="12"/>
      <c r="N13" s="12"/>
      <c r="O13" s="12"/>
      <c r="P13" s="17"/>
    </row>
    <row r="14" spans="1:16" x14ac:dyDescent="0.2">
      <c r="A14" s="12"/>
      <c r="B14" s="12"/>
      <c r="C14" s="12"/>
      <c r="D14" s="12"/>
      <c r="E14" s="38"/>
      <c r="F14" s="227">
        <f t="shared" si="0"/>
        <v>0</v>
      </c>
      <c r="G14" s="38"/>
      <c r="H14" s="227">
        <f t="shared" si="3"/>
        <v>0</v>
      </c>
      <c r="I14" s="57"/>
      <c r="J14" s="57"/>
      <c r="K14" s="227">
        <f t="shared" si="1"/>
        <v>0</v>
      </c>
      <c r="L14" s="227">
        <f t="shared" si="2"/>
        <v>0</v>
      </c>
      <c r="M14" s="12"/>
      <c r="N14" s="12"/>
      <c r="O14" s="12"/>
      <c r="P14" s="17"/>
    </row>
    <row r="15" spans="1:16" x14ac:dyDescent="0.2">
      <c r="A15" s="12"/>
      <c r="B15" s="12"/>
      <c r="C15" s="12"/>
      <c r="D15" s="12"/>
      <c r="E15" s="38"/>
      <c r="F15" s="227">
        <f t="shared" si="0"/>
        <v>0</v>
      </c>
      <c r="G15" s="38"/>
      <c r="H15" s="227">
        <f t="shared" si="3"/>
        <v>0</v>
      </c>
      <c r="I15" s="57"/>
      <c r="J15" s="57"/>
      <c r="K15" s="227">
        <f t="shared" si="1"/>
        <v>0</v>
      </c>
      <c r="L15" s="227">
        <f t="shared" si="2"/>
        <v>0</v>
      </c>
      <c r="M15" s="12"/>
      <c r="N15" s="12"/>
      <c r="O15" s="12"/>
      <c r="P15" s="17"/>
    </row>
    <row r="16" spans="1:16" x14ac:dyDescent="0.2">
      <c r="A16" s="12"/>
      <c r="B16" s="12"/>
      <c r="C16" s="12"/>
      <c r="D16" s="12"/>
      <c r="E16" s="38"/>
      <c r="F16" s="227">
        <f t="shared" si="0"/>
        <v>0</v>
      </c>
      <c r="G16" s="38"/>
      <c r="H16" s="227">
        <f t="shared" si="3"/>
        <v>0</v>
      </c>
      <c r="I16" s="12"/>
      <c r="J16" s="57">
        <f t="shared" ref="J16" si="7">I16+60</f>
        <v>60</v>
      </c>
      <c r="K16" s="227">
        <f t="shared" si="1"/>
        <v>0</v>
      </c>
      <c r="L16" s="227">
        <f t="shared" si="2"/>
        <v>0</v>
      </c>
      <c r="M16" s="12"/>
      <c r="N16" s="12"/>
      <c r="O16" s="12"/>
      <c r="P16" s="12"/>
    </row>
    <row r="18" spans="5:14" ht="23.25" x14ac:dyDescent="0.35">
      <c r="E18" s="40" t="s">
        <v>37</v>
      </c>
      <c r="F18" s="27">
        <f>SUM(F2:F16)</f>
        <v>887095.67999999993</v>
      </c>
      <c r="G18" s="27">
        <f t="shared" ref="G18:H18" si="8">SUM(G2:G16)</f>
        <v>751776</v>
      </c>
      <c r="H18" s="27">
        <f t="shared" si="8"/>
        <v>135319.67999999999</v>
      </c>
      <c r="I18" s="26"/>
      <c r="K18" s="27">
        <f>SUM(K2:K16)</f>
        <v>15035.52</v>
      </c>
      <c r="L18" s="27">
        <f t="shared" ref="L18:M18" si="9">SUM(L2:L16)</f>
        <v>872060.15999999992</v>
      </c>
      <c r="M18" s="27">
        <f t="shared" si="9"/>
        <v>872060</v>
      </c>
    </row>
    <row r="19" spans="5:14" ht="18.75" x14ac:dyDescent="0.3">
      <c r="E19" s="41" t="s">
        <v>38</v>
      </c>
    </row>
    <row r="20" spans="5:14" ht="18.75" x14ac:dyDescent="0.3">
      <c r="E20" s="181" t="s">
        <v>443</v>
      </c>
    </row>
    <row r="22" spans="5:14" x14ac:dyDescent="0.2">
      <c r="N22" s="26"/>
    </row>
    <row r="23" spans="5:14" x14ac:dyDescent="0.2">
      <c r="N23" s="26"/>
    </row>
    <row r="25" spans="5:14" x14ac:dyDescent="0.2">
      <c r="N25" s="26"/>
    </row>
  </sheetData>
  <hyperlinks>
    <hyperlink ref="E18" location="HOME!A1" display="HOME"/>
    <hyperlink ref="E19" location="MONTHWISE!A1" display="Monthwise"/>
    <hyperlink ref="E20" location="'GST-Monthwise'!A1" display="GST - Monthwis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5"/>
  <sheetViews>
    <sheetView workbookViewId="0">
      <selection activeCell="E18" sqref="E18"/>
    </sheetView>
  </sheetViews>
  <sheetFormatPr defaultColWidth="9.140625" defaultRowHeight="12.75" x14ac:dyDescent="0.2"/>
  <cols>
    <col min="1" max="1" width="12.140625" style="5" bestFit="1" customWidth="1"/>
    <col min="2" max="2" width="5.5703125" style="5" bestFit="1" customWidth="1"/>
    <col min="3" max="3" width="8.7109375" style="5" bestFit="1" customWidth="1"/>
    <col min="4" max="4" width="5.5703125" style="5" bestFit="1" customWidth="1"/>
    <col min="5" max="5" width="20.85546875" style="26" bestFit="1" customWidth="1"/>
    <col min="6" max="6" width="10.42578125" style="26" bestFit="1" customWidth="1"/>
    <col min="7" max="7" width="9.28515625" style="26" bestFit="1" customWidth="1"/>
    <col min="8" max="9" width="7.28515625" style="26" bestFit="1" customWidth="1"/>
    <col min="10" max="10" width="10.7109375" style="5" bestFit="1" customWidth="1"/>
    <col min="11" max="11" width="7.42578125" style="58" bestFit="1" customWidth="1"/>
    <col min="12" max="12" width="6.5703125" style="26" bestFit="1" customWidth="1"/>
    <col min="13" max="13" width="12.140625" style="26" bestFit="1" customWidth="1"/>
    <col min="14" max="14" width="13.5703125" style="5" bestFit="1" customWidth="1"/>
    <col min="15" max="15" width="14.85546875" style="5" bestFit="1" customWidth="1"/>
    <col min="16" max="16" width="5.42578125" style="5" bestFit="1" customWidth="1"/>
    <col min="17" max="17" width="8.5703125" style="5" bestFit="1" customWidth="1"/>
    <col min="18" max="16384" width="9.140625" style="5"/>
  </cols>
  <sheetData>
    <row r="1" spans="1:17" x14ac:dyDescent="0.2">
      <c r="A1" s="176" t="s">
        <v>22</v>
      </c>
      <c r="B1" s="176" t="s">
        <v>23</v>
      </c>
      <c r="C1" s="176" t="s">
        <v>24</v>
      </c>
      <c r="D1" s="176" t="s">
        <v>25</v>
      </c>
      <c r="E1" s="176" t="s">
        <v>26</v>
      </c>
      <c r="F1" s="177" t="s">
        <v>27</v>
      </c>
      <c r="G1" s="177" t="s">
        <v>28</v>
      </c>
      <c r="H1" s="177" t="s">
        <v>435</v>
      </c>
      <c r="I1" s="177" t="s">
        <v>436</v>
      </c>
      <c r="J1" s="176" t="s">
        <v>30</v>
      </c>
      <c r="K1" s="176" t="s">
        <v>31</v>
      </c>
      <c r="L1" s="177" t="s">
        <v>32</v>
      </c>
      <c r="M1" s="177" t="s">
        <v>19</v>
      </c>
      <c r="N1" s="177" t="s">
        <v>33</v>
      </c>
      <c r="O1" s="177" t="s">
        <v>34</v>
      </c>
      <c r="P1" s="177" t="s">
        <v>35</v>
      </c>
      <c r="Q1" s="176" t="s">
        <v>36</v>
      </c>
    </row>
    <row r="2" spans="1:17" x14ac:dyDescent="0.2">
      <c r="A2" s="12" t="s">
        <v>797</v>
      </c>
      <c r="B2" s="12"/>
      <c r="C2" s="12" t="s">
        <v>809</v>
      </c>
      <c r="D2" s="12" t="s">
        <v>109</v>
      </c>
      <c r="E2" s="38" t="s">
        <v>808</v>
      </c>
      <c r="F2" s="51">
        <f>SUM(G2:I2)</f>
        <v>35182.879999999997</v>
      </c>
      <c r="G2" s="38">
        <v>29816</v>
      </c>
      <c r="H2" s="228">
        <f>G2*9%</f>
        <v>2683.44</v>
      </c>
      <c r="I2" s="228">
        <f>G2*9%</f>
        <v>2683.44</v>
      </c>
      <c r="J2" s="57"/>
      <c r="K2" s="57"/>
      <c r="L2" s="51">
        <f t="shared" ref="L2:L16" si="0">G2*2%</f>
        <v>596.32000000000005</v>
      </c>
      <c r="M2" s="51">
        <f t="shared" ref="M2:M16" si="1">F2-L2</f>
        <v>34586.559999999998</v>
      </c>
      <c r="N2" s="12">
        <v>11000</v>
      </c>
      <c r="O2" s="12"/>
      <c r="P2" s="12"/>
      <c r="Q2" s="12"/>
    </row>
    <row r="3" spans="1:17" x14ac:dyDescent="0.2">
      <c r="A3" s="12"/>
      <c r="B3" s="12"/>
      <c r="C3" s="12"/>
      <c r="D3" s="12"/>
      <c r="E3" s="38"/>
      <c r="F3" s="51">
        <f t="shared" ref="F3:F16" si="2">SUM(G3:H3)</f>
        <v>0</v>
      </c>
      <c r="G3" s="38"/>
      <c r="H3" s="228">
        <f t="shared" ref="H3:H16" si="3">G3*18%</f>
        <v>0</v>
      </c>
      <c r="I3" s="228"/>
      <c r="J3" s="57"/>
      <c r="K3" s="57"/>
      <c r="L3" s="51">
        <f t="shared" si="0"/>
        <v>0</v>
      </c>
      <c r="M3" s="51">
        <f t="shared" si="1"/>
        <v>0</v>
      </c>
      <c r="N3" s="12">
        <v>23470</v>
      </c>
      <c r="O3" s="12"/>
      <c r="P3" s="12"/>
      <c r="Q3" s="12"/>
    </row>
    <row r="4" spans="1:17" x14ac:dyDescent="0.2">
      <c r="A4" s="12"/>
      <c r="B4" s="12"/>
      <c r="C4" s="12"/>
      <c r="D4" s="12"/>
      <c r="E4" s="38"/>
      <c r="F4" s="51">
        <f t="shared" si="2"/>
        <v>0</v>
      </c>
      <c r="G4" s="38"/>
      <c r="H4" s="228">
        <f t="shared" si="3"/>
        <v>0</v>
      </c>
      <c r="I4" s="228"/>
      <c r="J4" s="57"/>
      <c r="K4" s="57"/>
      <c r="L4" s="51">
        <f t="shared" si="0"/>
        <v>0</v>
      </c>
      <c r="M4" s="51">
        <f t="shared" si="1"/>
        <v>0</v>
      </c>
      <c r="N4" s="12"/>
      <c r="O4" s="12"/>
      <c r="P4" s="12"/>
      <c r="Q4" s="12"/>
    </row>
    <row r="5" spans="1:17" x14ac:dyDescent="0.2">
      <c r="A5" s="12"/>
      <c r="B5" s="12"/>
      <c r="C5" s="12"/>
      <c r="D5" s="12"/>
      <c r="E5" s="38"/>
      <c r="F5" s="51">
        <f>SUM(G5:H5)</f>
        <v>0</v>
      </c>
      <c r="G5" s="38"/>
      <c r="H5" s="228">
        <f t="shared" si="3"/>
        <v>0</v>
      </c>
      <c r="I5" s="228"/>
      <c r="J5" s="57"/>
      <c r="K5" s="57"/>
      <c r="L5" s="51">
        <f>G5*2%</f>
        <v>0</v>
      </c>
      <c r="M5" s="51">
        <f>F5-L5</f>
        <v>0</v>
      </c>
      <c r="N5" s="12"/>
      <c r="O5" s="12"/>
      <c r="P5" s="12"/>
      <c r="Q5" s="12"/>
    </row>
    <row r="6" spans="1:17" x14ac:dyDescent="0.2">
      <c r="A6" s="12"/>
      <c r="B6" s="12"/>
      <c r="C6" s="12"/>
      <c r="D6" s="12"/>
      <c r="E6" s="38"/>
      <c r="F6" s="51">
        <f>SUM(G6:H6)</f>
        <v>0</v>
      </c>
      <c r="G6" s="38"/>
      <c r="H6" s="228">
        <f t="shared" si="3"/>
        <v>0</v>
      </c>
      <c r="I6" s="228"/>
      <c r="J6" s="57"/>
      <c r="K6" s="57"/>
      <c r="L6" s="51">
        <f>G6*2%</f>
        <v>0</v>
      </c>
      <c r="M6" s="51">
        <f>F6-L6</f>
        <v>0</v>
      </c>
      <c r="N6" s="12"/>
      <c r="O6" s="12"/>
      <c r="P6" s="12"/>
      <c r="Q6" s="12"/>
    </row>
    <row r="7" spans="1:17" x14ac:dyDescent="0.2">
      <c r="A7" s="12"/>
      <c r="B7" s="12"/>
      <c r="C7" s="12"/>
      <c r="D7" s="12"/>
      <c r="E7" s="38"/>
      <c r="F7" s="51">
        <f>SUM(G7:H7)</f>
        <v>0</v>
      </c>
      <c r="G7" s="38"/>
      <c r="H7" s="228">
        <f t="shared" si="3"/>
        <v>0</v>
      </c>
      <c r="I7" s="228"/>
      <c r="J7" s="57"/>
      <c r="K7" s="57"/>
      <c r="L7" s="51">
        <f t="shared" ref="L7:L12" si="4">G7*2%</f>
        <v>0</v>
      </c>
      <c r="M7" s="51">
        <f t="shared" ref="M7:M12" si="5">F7-L7</f>
        <v>0</v>
      </c>
      <c r="N7" s="12"/>
      <c r="O7" s="12"/>
      <c r="P7" s="12"/>
      <c r="Q7" s="12"/>
    </row>
    <row r="8" spans="1:17" x14ac:dyDescent="0.2">
      <c r="A8" s="12"/>
      <c r="B8" s="12"/>
      <c r="C8" s="12"/>
      <c r="D8" s="12"/>
      <c r="E8" s="38"/>
      <c r="F8" s="51">
        <f t="shared" ref="F8:F9" si="6">SUM(G8:H8)</f>
        <v>0</v>
      </c>
      <c r="G8" s="38"/>
      <c r="H8" s="228">
        <f t="shared" si="3"/>
        <v>0</v>
      </c>
      <c r="I8" s="228"/>
      <c r="J8" s="57"/>
      <c r="K8" s="57"/>
      <c r="L8" s="51">
        <f t="shared" si="4"/>
        <v>0</v>
      </c>
      <c r="M8" s="51">
        <f t="shared" si="5"/>
        <v>0</v>
      </c>
      <c r="N8" s="12"/>
      <c r="O8" s="12"/>
      <c r="P8" s="12"/>
      <c r="Q8" s="12"/>
    </row>
    <row r="9" spans="1:17" x14ac:dyDescent="0.2">
      <c r="A9" s="12"/>
      <c r="B9" s="12"/>
      <c r="C9" s="12"/>
      <c r="D9" s="12"/>
      <c r="E9" s="38"/>
      <c r="F9" s="51">
        <f t="shared" si="6"/>
        <v>0</v>
      </c>
      <c r="G9" s="38"/>
      <c r="H9" s="228">
        <f t="shared" si="3"/>
        <v>0</v>
      </c>
      <c r="I9" s="228"/>
      <c r="J9" s="57"/>
      <c r="K9" s="57"/>
      <c r="L9" s="51">
        <f t="shared" si="4"/>
        <v>0</v>
      </c>
      <c r="M9" s="51">
        <f t="shared" si="5"/>
        <v>0</v>
      </c>
      <c r="N9" s="12"/>
      <c r="O9" s="12"/>
      <c r="P9" s="12"/>
      <c r="Q9" s="12"/>
    </row>
    <row r="10" spans="1:17" x14ac:dyDescent="0.2">
      <c r="A10" s="12"/>
      <c r="B10" s="12"/>
      <c r="C10" s="12"/>
      <c r="D10" s="12"/>
      <c r="E10" s="38"/>
      <c r="F10" s="228">
        <f t="shared" si="2"/>
        <v>0</v>
      </c>
      <c r="G10" s="38"/>
      <c r="H10" s="228">
        <f t="shared" si="3"/>
        <v>0</v>
      </c>
      <c r="I10" s="228"/>
      <c r="J10" s="57"/>
      <c r="K10" s="57"/>
      <c r="L10" s="228">
        <f t="shared" si="4"/>
        <v>0</v>
      </c>
      <c r="M10" s="228">
        <f t="shared" si="5"/>
        <v>0</v>
      </c>
      <c r="N10" s="12"/>
      <c r="O10" s="12"/>
      <c r="P10" s="12"/>
      <c r="Q10" s="17"/>
    </row>
    <row r="11" spans="1:17" x14ac:dyDescent="0.2">
      <c r="A11" s="12"/>
      <c r="B11" s="12"/>
      <c r="C11" s="12"/>
      <c r="D11" s="12"/>
      <c r="E11" s="38"/>
      <c r="F11" s="228">
        <f t="shared" si="2"/>
        <v>0</v>
      </c>
      <c r="G11" s="38"/>
      <c r="H11" s="228">
        <f t="shared" si="3"/>
        <v>0</v>
      </c>
      <c r="I11" s="228"/>
      <c r="J11" s="57"/>
      <c r="K11" s="57"/>
      <c r="L11" s="228">
        <f t="shared" si="4"/>
        <v>0</v>
      </c>
      <c r="M11" s="228">
        <f t="shared" si="5"/>
        <v>0</v>
      </c>
      <c r="N11" s="12"/>
      <c r="O11" s="12"/>
      <c r="P11" s="12"/>
      <c r="Q11" s="17"/>
    </row>
    <row r="12" spans="1:17" x14ac:dyDescent="0.2">
      <c r="A12" s="12"/>
      <c r="B12" s="12"/>
      <c r="C12" s="12"/>
      <c r="D12" s="12"/>
      <c r="E12" s="38"/>
      <c r="F12" s="228">
        <f t="shared" si="2"/>
        <v>0</v>
      </c>
      <c r="G12" s="38"/>
      <c r="H12" s="228">
        <f t="shared" si="3"/>
        <v>0</v>
      </c>
      <c r="I12" s="228"/>
      <c r="J12" s="57"/>
      <c r="K12" s="57"/>
      <c r="L12" s="228">
        <f t="shared" si="4"/>
        <v>0</v>
      </c>
      <c r="M12" s="228">
        <f t="shared" si="5"/>
        <v>0</v>
      </c>
      <c r="N12" s="12"/>
      <c r="O12" s="12"/>
      <c r="P12" s="12"/>
      <c r="Q12" s="17"/>
    </row>
    <row r="13" spans="1:17" x14ac:dyDescent="0.2">
      <c r="A13" s="12"/>
      <c r="B13" s="12"/>
      <c r="C13" s="12"/>
      <c r="D13" s="12"/>
      <c r="E13" s="38"/>
      <c r="F13" s="228">
        <f t="shared" si="2"/>
        <v>0</v>
      </c>
      <c r="G13" s="38"/>
      <c r="H13" s="228">
        <f t="shared" si="3"/>
        <v>0</v>
      </c>
      <c r="I13" s="228"/>
      <c r="J13" s="57"/>
      <c r="K13" s="57"/>
      <c r="L13" s="228">
        <f t="shared" si="0"/>
        <v>0</v>
      </c>
      <c r="M13" s="228">
        <f t="shared" si="1"/>
        <v>0</v>
      </c>
      <c r="N13" s="12"/>
      <c r="O13" s="12"/>
      <c r="P13" s="12"/>
      <c r="Q13" s="17"/>
    </row>
    <row r="14" spans="1:17" x14ac:dyDescent="0.2">
      <c r="A14" s="12"/>
      <c r="B14" s="12"/>
      <c r="C14" s="12"/>
      <c r="D14" s="12"/>
      <c r="E14" s="38"/>
      <c r="F14" s="228">
        <f t="shared" si="2"/>
        <v>0</v>
      </c>
      <c r="G14" s="38"/>
      <c r="H14" s="228">
        <f t="shared" si="3"/>
        <v>0</v>
      </c>
      <c r="I14" s="228"/>
      <c r="J14" s="57"/>
      <c r="K14" s="57"/>
      <c r="L14" s="228">
        <f t="shared" si="0"/>
        <v>0</v>
      </c>
      <c r="M14" s="228">
        <f t="shared" si="1"/>
        <v>0</v>
      </c>
      <c r="N14" s="12"/>
      <c r="O14" s="12"/>
      <c r="P14" s="12"/>
      <c r="Q14" s="17"/>
    </row>
    <row r="15" spans="1:17" x14ac:dyDescent="0.2">
      <c r="A15" s="12"/>
      <c r="B15" s="12"/>
      <c r="C15" s="12"/>
      <c r="D15" s="12"/>
      <c r="E15" s="38"/>
      <c r="F15" s="228">
        <f t="shared" si="2"/>
        <v>0</v>
      </c>
      <c r="G15" s="38"/>
      <c r="H15" s="228">
        <f t="shared" si="3"/>
        <v>0</v>
      </c>
      <c r="I15" s="228"/>
      <c r="J15" s="57"/>
      <c r="K15" s="57"/>
      <c r="L15" s="228">
        <f t="shared" si="0"/>
        <v>0</v>
      </c>
      <c r="M15" s="228">
        <f t="shared" si="1"/>
        <v>0</v>
      </c>
      <c r="N15" s="12"/>
      <c r="O15" s="12"/>
      <c r="P15" s="12"/>
      <c r="Q15" s="17"/>
    </row>
    <row r="16" spans="1:17" x14ac:dyDescent="0.2">
      <c r="A16" s="12"/>
      <c r="B16" s="12"/>
      <c r="C16" s="12"/>
      <c r="D16" s="12"/>
      <c r="E16" s="38"/>
      <c r="F16" s="228">
        <f t="shared" si="2"/>
        <v>0</v>
      </c>
      <c r="G16" s="38"/>
      <c r="H16" s="228">
        <f t="shared" si="3"/>
        <v>0</v>
      </c>
      <c r="I16" s="228"/>
      <c r="J16" s="12"/>
      <c r="K16" s="57">
        <f t="shared" ref="K16" si="7">J16+60</f>
        <v>60</v>
      </c>
      <c r="L16" s="228">
        <f t="shared" si="0"/>
        <v>0</v>
      </c>
      <c r="M16" s="228">
        <f t="shared" si="1"/>
        <v>0</v>
      </c>
      <c r="N16" s="12"/>
      <c r="O16" s="12"/>
      <c r="P16" s="12"/>
      <c r="Q16" s="12"/>
    </row>
    <row r="18" spans="5:15" ht="23.25" x14ac:dyDescent="0.35">
      <c r="E18" s="40" t="s">
        <v>37</v>
      </c>
      <c r="F18" s="27">
        <f>SUM(F2:F16)</f>
        <v>35182.879999999997</v>
      </c>
      <c r="G18" s="27">
        <f t="shared" ref="G18:H18" si="8">SUM(G2:G16)</f>
        <v>29816</v>
      </c>
      <c r="H18" s="27">
        <f t="shared" si="8"/>
        <v>2683.44</v>
      </c>
      <c r="I18" s="230"/>
      <c r="J18" s="26"/>
      <c r="L18" s="27">
        <f>SUM(L2:L16)</f>
        <v>596.32000000000005</v>
      </c>
      <c r="M18" s="27">
        <f t="shared" ref="M18:N18" si="9">SUM(M2:M16)</f>
        <v>34586.559999999998</v>
      </c>
      <c r="N18" s="27">
        <f t="shared" si="9"/>
        <v>34470</v>
      </c>
    </row>
    <row r="19" spans="5:15" ht="18.75" x14ac:dyDescent="0.3">
      <c r="E19" s="41" t="s">
        <v>38</v>
      </c>
    </row>
    <row r="20" spans="5:15" ht="18.75" x14ac:dyDescent="0.3">
      <c r="E20" s="181" t="s">
        <v>443</v>
      </c>
    </row>
    <row r="22" spans="5:15" x14ac:dyDescent="0.2">
      <c r="O22" s="26"/>
    </row>
    <row r="23" spans="5:15" x14ac:dyDescent="0.2">
      <c r="O23" s="26"/>
    </row>
    <row r="25" spans="5:15" x14ac:dyDescent="0.2">
      <c r="O25" s="26"/>
    </row>
  </sheetData>
  <hyperlinks>
    <hyperlink ref="E18" location="HOME!A1" display="HOME"/>
    <hyperlink ref="E19" location="MONTHWISE!A1" display="Monthwise"/>
    <hyperlink ref="E20" location="'GST-Monthwise'!A1" display="GST - Monthwise"/>
  </hyperlink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27"/>
  <sheetViews>
    <sheetView workbookViewId="0">
      <selection activeCell="A2" sqref="A2"/>
    </sheetView>
  </sheetViews>
  <sheetFormatPr defaultColWidth="9.140625" defaultRowHeight="12.75" x14ac:dyDescent="0.2"/>
  <cols>
    <col min="1" max="1" width="12.5703125" style="5" customWidth="1"/>
    <col min="2" max="2" width="5.5703125" style="5" bestFit="1" customWidth="1"/>
    <col min="3" max="3" width="17.5703125" style="5" bestFit="1" customWidth="1"/>
    <col min="4" max="4" width="5.5703125" style="5" bestFit="1" customWidth="1"/>
    <col min="5" max="5" width="20.140625" style="5" bestFit="1" customWidth="1"/>
    <col min="6" max="6" width="10.42578125" style="26" bestFit="1" customWidth="1"/>
    <col min="7" max="7" width="9.28515625" style="26" bestFit="1" customWidth="1"/>
    <col min="8" max="8" width="8.7109375" style="26" bestFit="1" customWidth="1"/>
    <col min="9" max="9" width="10.7109375" style="5" bestFit="1" customWidth="1"/>
    <col min="10" max="10" width="7.42578125" style="5" bestFit="1" customWidth="1"/>
    <col min="11" max="11" width="6.5703125" style="26" bestFit="1" customWidth="1"/>
    <col min="12" max="12" width="12.140625" style="26" bestFit="1" customWidth="1"/>
    <col min="13" max="13" width="13.5703125" style="26" bestFit="1" customWidth="1"/>
    <col min="14" max="14" width="14.85546875" style="26" bestFit="1" customWidth="1"/>
    <col min="15" max="15" width="5.42578125" style="5" bestFit="1" customWidth="1"/>
    <col min="16" max="16" width="9.7109375" style="5" bestFit="1" customWidth="1"/>
    <col min="17" max="17" width="6" style="5" bestFit="1" customWidth="1"/>
    <col min="18" max="16384" width="9.140625" style="5"/>
  </cols>
  <sheetData>
    <row r="1" spans="1:17" x14ac:dyDescent="0.2">
      <c r="A1" s="1" t="s">
        <v>22</v>
      </c>
      <c r="B1" s="2" t="s">
        <v>23</v>
      </c>
      <c r="C1" s="2" t="s">
        <v>24</v>
      </c>
      <c r="D1" s="2" t="s">
        <v>25</v>
      </c>
      <c r="E1" s="2" t="s">
        <v>26</v>
      </c>
      <c r="F1" s="3" t="s">
        <v>27</v>
      </c>
      <c r="G1" s="3" t="s">
        <v>28</v>
      </c>
      <c r="H1" s="3" t="s">
        <v>29</v>
      </c>
      <c r="I1" s="2" t="s">
        <v>30</v>
      </c>
      <c r="J1" s="2" t="s">
        <v>31</v>
      </c>
      <c r="K1" s="3" t="s">
        <v>32</v>
      </c>
      <c r="L1" s="3" t="s">
        <v>19</v>
      </c>
      <c r="M1" s="3" t="s">
        <v>33</v>
      </c>
      <c r="N1" s="3" t="s">
        <v>34</v>
      </c>
      <c r="O1" s="3" t="s">
        <v>35</v>
      </c>
      <c r="P1" s="4" t="s">
        <v>36</v>
      </c>
    </row>
    <row r="2" spans="1:17" ht="23.25" x14ac:dyDescent="0.35">
      <c r="A2" s="196" t="s">
        <v>37</v>
      </c>
      <c r="B2" s="358" t="s">
        <v>443</v>
      </c>
      <c r="C2" s="359"/>
      <c r="D2" s="6"/>
      <c r="E2" s="7" t="s">
        <v>38</v>
      </c>
      <c r="F2" s="139">
        <f>SUM(F3:F106)</f>
        <v>182296.38</v>
      </c>
      <c r="G2" s="139">
        <f>SUM(G3:G106)</f>
        <v>157992</v>
      </c>
      <c r="H2" s="139">
        <f>SUM(H3:H106)</f>
        <v>24304.379999999997</v>
      </c>
      <c r="I2" s="6"/>
      <c r="J2" s="6"/>
      <c r="K2" s="139">
        <f>SUM(K3:K106)</f>
        <v>3159.8399999999997</v>
      </c>
      <c r="L2" s="139">
        <f>SUM(L3:L106)</f>
        <v>179136.54</v>
      </c>
      <c r="M2" s="139">
        <f>SUM(M3:M106)</f>
        <v>25621</v>
      </c>
      <c r="N2" s="139"/>
      <c r="O2" s="8"/>
      <c r="P2" s="140"/>
    </row>
    <row r="3" spans="1:17" x14ac:dyDescent="0.2">
      <c r="A3" s="147" t="s">
        <v>114</v>
      </c>
      <c r="B3" s="147"/>
      <c r="C3" s="147" t="s">
        <v>103</v>
      </c>
      <c r="D3" s="147" t="s">
        <v>104</v>
      </c>
      <c r="E3" s="147" t="s">
        <v>102</v>
      </c>
      <c r="F3" s="145">
        <f>SUM(G3:H3)</f>
        <v>6077.75</v>
      </c>
      <c r="G3" s="150">
        <v>5285</v>
      </c>
      <c r="H3" s="145">
        <f>G3*15%</f>
        <v>792.75</v>
      </c>
      <c r="I3" s="146"/>
      <c r="J3" s="146"/>
      <c r="K3" s="145">
        <f>G3*2%</f>
        <v>105.7</v>
      </c>
      <c r="L3" s="145">
        <f>F3-K3</f>
        <v>5972.05</v>
      </c>
      <c r="M3" s="150">
        <v>6078</v>
      </c>
      <c r="N3" s="150" t="s">
        <v>505</v>
      </c>
      <c r="O3" s="142" t="s">
        <v>136</v>
      </c>
      <c r="P3" s="143" t="s">
        <v>137</v>
      </c>
    </row>
    <row r="4" spans="1:17" x14ac:dyDescent="0.2">
      <c r="A4" s="147" t="s">
        <v>114</v>
      </c>
      <c r="B4" s="147"/>
      <c r="C4" s="147" t="s">
        <v>106</v>
      </c>
      <c r="D4" s="147" t="s">
        <v>104</v>
      </c>
      <c r="E4" s="147" t="s">
        <v>105</v>
      </c>
      <c r="F4" s="145">
        <f t="shared" ref="F4:F18" si="0">SUM(G4:H4)</f>
        <v>1521.45</v>
      </c>
      <c r="G4" s="150">
        <v>1323</v>
      </c>
      <c r="H4" s="145">
        <f t="shared" ref="H4:H11" si="1">G4*15%</f>
        <v>198.45</v>
      </c>
      <c r="I4" s="146"/>
      <c r="J4" s="146"/>
      <c r="K4" s="145">
        <f t="shared" ref="K4:K18" si="2">G4*2%</f>
        <v>26.46</v>
      </c>
      <c r="L4" s="145">
        <f t="shared" ref="L4:L18" si="3">F4-K4</f>
        <v>1494.99</v>
      </c>
      <c r="M4" s="150">
        <v>1521</v>
      </c>
      <c r="N4" s="150" t="s">
        <v>505</v>
      </c>
      <c r="O4" s="142" t="s">
        <v>136</v>
      </c>
      <c r="P4" s="143" t="s">
        <v>137</v>
      </c>
    </row>
    <row r="5" spans="1:17" x14ac:dyDescent="0.2">
      <c r="A5" s="147" t="s">
        <v>114</v>
      </c>
      <c r="B5" s="147"/>
      <c r="C5" s="147" t="s">
        <v>108</v>
      </c>
      <c r="D5" s="147" t="s">
        <v>109</v>
      </c>
      <c r="E5" s="147" t="s">
        <v>107</v>
      </c>
      <c r="F5" s="145">
        <f t="shared" si="0"/>
        <v>13113.45</v>
      </c>
      <c r="G5" s="150">
        <v>11403</v>
      </c>
      <c r="H5" s="145">
        <f t="shared" si="1"/>
        <v>1710.45</v>
      </c>
      <c r="I5" s="146"/>
      <c r="J5" s="146"/>
      <c r="K5" s="145">
        <f t="shared" si="2"/>
        <v>228.06</v>
      </c>
      <c r="L5" s="145">
        <f t="shared" si="3"/>
        <v>12885.390000000001</v>
      </c>
      <c r="M5" s="150">
        <v>13113</v>
      </c>
      <c r="N5" s="150" t="s">
        <v>505</v>
      </c>
      <c r="O5" s="142" t="s">
        <v>136</v>
      </c>
      <c r="P5" s="143" t="s">
        <v>137</v>
      </c>
    </row>
    <row r="6" spans="1:17" x14ac:dyDescent="0.2">
      <c r="A6" s="147" t="s">
        <v>114</v>
      </c>
      <c r="B6" s="147"/>
      <c r="C6" s="147" t="s">
        <v>111</v>
      </c>
      <c r="D6" s="147" t="s">
        <v>109</v>
      </c>
      <c r="E6" s="147" t="s">
        <v>110</v>
      </c>
      <c r="F6" s="145">
        <f t="shared" si="0"/>
        <v>2651.9</v>
      </c>
      <c r="G6" s="150">
        <v>2306</v>
      </c>
      <c r="H6" s="145">
        <f t="shared" si="1"/>
        <v>345.9</v>
      </c>
      <c r="I6" s="146"/>
      <c r="J6" s="146"/>
      <c r="K6" s="145">
        <f t="shared" si="2"/>
        <v>46.12</v>
      </c>
      <c r="L6" s="145">
        <f t="shared" si="3"/>
        <v>2605.7800000000002</v>
      </c>
      <c r="M6" s="150">
        <v>2652</v>
      </c>
      <c r="N6" s="150" t="s">
        <v>505</v>
      </c>
      <c r="O6" s="142" t="s">
        <v>136</v>
      </c>
      <c r="P6" s="143" t="s">
        <v>137</v>
      </c>
    </row>
    <row r="7" spans="1:17" x14ac:dyDescent="0.2">
      <c r="A7" s="147" t="s">
        <v>114</v>
      </c>
      <c r="B7" s="147"/>
      <c r="C7" s="194" t="s">
        <v>113</v>
      </c>
      <c r="D7" s="147" t="s">
        <v>109</v>
      </c>
      <c r="E7" s="194" t="s">
        <v>112</v>
      </c>
      <c r="F7" s="145">
        <f t="shared" si="0"/>
        <v>2257.4499999999998</v>
      </c>
      <c r="G7" s="150">
        <v>1963</v>
      </c>
      <c r="H7" s="145">
        <f t="shared" si="1"/>
        <v>294.45</v>
      </c>
      <c r="I7" s="146"/>
      <c r="J7" s="146"/>
      <c r="K7" s="145">
        <f t="shared" si="2"/>
        <v>39.26</v>
      </c>
      <c r="L7" s="145">
        <f t="shared" si="3"/>
        <v>2218.1899999999996</v>
      </c>
      <c r="M7" s="150">
        <v>2257</v>
      </c>
      <c r="N7" s="150" t="s">
        <v>505</v>
      </c>
      <c r="O7" s="142" t="s">
        <v>136</v>
      </c>
      <c r="P7" s="143" t="s">
        <v>137</v>
      </c>
    </row>
    <row r="8" spans="1:17" x14ac:dyDescent="0.2">
      <c r="A8" s="14" t="s">
        <v>219</v>
      </c>
      <c r="B8" s="14"/>
      <c r="C8" s="131" t="s">
        <v>231</v>
      </c>
      <c r="D8" s="14" t="s">
        <v>104</v>
      </c>
      <c r="E8" s="131" t="s">
        <v>230</v>
      </c>
      <c r="F8" s="38">
        <f t="shared" si="0"/>
        <v>61840.1</v>
      </c>
      <c r="G8" s="132">
        <v>53774</v>
      </c>
      <c r="H8" s="38">
        <f t="shared" si="1"/>
        <v>8066.0999999999995</v>
      </c>
      <c r="I8" s="57"/>
      <c r="J8" s="57"/>
      <c r="K8" s="38">
        <f t="shared" si="2"/>
        <v>1075.48</v>
      </c>
      <c r="L8" s="38">
        <f t="shared" si="3"/>
        <v>60764.619999999995</v>
      </c>
      <c r="M8" s="16"/>
      <c r="N8" s="16"/>
      <c r="O8" s="14"/>
      <c r="P8" s="17"/>
      <c r="Q8" s="5">
        <v>92031</v>
      </c>
    </row>
    <row r="9" spans="1:17" x14ac:dyDescent="0.2">
      <c r="A9" s="14" t="s">
        <v>219</v>
      </c>
      <c r="B9" s="14"/>
      <c r="C9" s="131" t="s">
        <v>233</v>
      </c>
      <c r="D9" s="14" t="s">
        <v>109</v>
      </c>
      <c r="E9" s="131" t="s">
        <v>232</v>
      </c>
      <c r="F9" s="38">
        <f t="shared" si="0"/>
        <v>9415.0499999999993</v>
      </c>
      <c r="G9" s="132">
        <v>8187</v>
      </c>
      <c r="H9" s="38">
        <f t="shared" si="1"/>
        <v>1228.05</v>
      </c>
      <c r="I9" s="57"/>
      <c r="J9" s="57"/>
      <c r="K9" s="38">
        <f t="shared" si="2"/>
        <v>163.74</v>
      </c>
      <c r="L9" s="38">
        <f t="shared" si="3"/>
        <v>9251.31</v>
      </c>
      <c r="M9" s="16"/>
      <c r="N9" s="16"/>
      <c r="O9" s="14"/>
      <c r="P9" s="17"/>
      <c r="Q9" s="5">
        <v>2850</v>
      </c>
    </row>
    <row r="10" spans="1:17" x14ac:dyDescent="0.2">
      <c r="A10" s="14" t="s">
        <v>350</v>
      </c>
      <c r="B10" s="14"/>
      <c r="C10" s="131" t="s">
        <v>348</v>
      </c>
      <c r="D10" s="14" t="s">
        <v>109</v>
      </c>
      <c r="E10" s="14" t="s">
        <v>347</v>
      </c>
      <c r="F10" s="38">
        <f t="shared" si="0"/>
        <v>22715.95</v>
      </c>
      <c r="G10" s="16">
        <v>19753</v>
      </c>
      <c r="H10" s="38">
        <f t="shared" si="1"/>
        <v>2962.95</v>
      </c>
      <c r="I10" s="57"/>
      <c r="J10" s="57"/>
      <c r="K10" s="38">
        <f t="shared" si="2"/>
        <v>395.06</v>
      </c>
      <c r="L10" s="38">
        <f t="shared" si="3"/>
        <v>22320.89</v>
      </c>
      <c r="M10" s="16"/>
      <c r="N10" s="16"/>
      <c r="O10" s="14"/>
      <c r="P10" s="17"/>
      <c r="Q10" s="5">
        <f>SUM(Q8:Q9)</f>
        <v>94881</v>
      </c>
    </row>
    <row r="11" spans="1:17" x14ac:dyDescent="0.2">
      <c r="A11" s="14" t="s">
        <v>350</v>
      </c>
      <c r="B11" s="14"/>
      <c r="C11" s="14" t="s">
        <v>231</v>
      </c>
      <c r="D11" s="14" t="s">
        <v>104</v>
      </c>
      <c r="E11" s="14" t="s">
        <v>349</v>
      </c>
      <c r="F11" s="38">
        <f t="shared" si="0"/>
        <v>38883.800000000003</v>
      </c>
      <c r="G11" s="16">
        <v>33812</v>
      </c>
      <c r="H11" s="38">
        <f t="shared" si="1"/>
        <v>5071.8</v>
      </c>
      <c r="I11" s="57"/>
      <c r="J11" s="57"/>
      <c r="K11" s="38">
        <f t="shared" si="2"/>
        <v>676.24</v>
      </c>
      <c r="L11" s="38">
        <f t="shared" si="3"/>
        <v>38207.560000000005</v>
      </c>
      <c r="M11" s="16"/>
      <c r="N11" s="16"/>
      <c r="O11" s="14"/>
      <c r="P11" s="17"/>
    </row>
    <row r="12" spans="1:17" x14ac:dyDescent="0.2">
      <c r="A12" s="14"/>
      <c r="B12" s="14"/>
      <c r="C12" s="14"/>
      <c r="D12" s="14"/>
      <c r="E12" s="14"/>
      <c r="F12" s="38"/>
      <c r="G12" s="16"/>
      <c r="H12" s="38"/>
      <c r="I12" s="57"/>
      <c r="J12" s="57"/>
      <c r="K12" s="38"/>
      <c r="L12" s="38"/>
      <c r="M12" s="16"/>
      <c r="N12" s="16"/>
      <c r="O12" s="14"/>
      <c r="P12" s="17"/>
    </row>
    <row r="13" spans="1:17" x14ac:dyDescent="0.2">
      <c r="A13" s="176" t="s">
        <v>22</v>
      </c>
      <c r="B13" s="176" t="s">
        <v>23</v>
      </c>
      <c r="C13" s="176" t="s">
        <v>24</v>
      </c>
      <c r="D13" s="176" t="s">
        <v>25</v>
      </c>
      <c r="E13" s="176" t="s">
        <v>26</v>
      </c>
      <c r="F13" s="177" t="s">
        <v>27</v>
      </c>
      <c r="G13" s="177" t="s">
        <v>28</v>
      </c>
      <c r="H13" s="177" t="s">
        <v>434</v>
      </c>
      <c r="I13" s="176" t="s">
        <v>30</v>
      </c>
      <c r="J13" s="176" t="s">
        <v>31</v>
      </c>
      <c r="K13" s="177" t="s">
        <v>32</v>
      </c>
      <c r="L13" s="177" t="s">
        <v>19</v>
      </c>
      <c r="M13" s="177" t="s">
        <v>33</v>
      </c>
      <c r="N13" s="177" t="s">
        <v>34</v>
      </c>
      <c r="O13" s="177" t="s">
        <v>35</v>
      </c>
      <c r="P13" s="178" t="s">
        <v>36</v>
      </c>
    </row>
    <row r="14" spans="1:17" x14ac:dyDescent="0.2">
      <c r="A14" s="14" t="s">
        <v>526</v>
      </c>
      <c r="B14" s="14"/>
      <c r="C14" s="131" t="s">
        <v>231</v>
      </c>
      <c r="D14" s="14" t="s">
        <v>104</v>
      </c>
      <c r="E14" s="14" t="s">
        <v>528</v>
      </c>
      <c r="F14" s="38">
        <f t="shared" si="0"/>
        <v>11772.86</v>
      </c>
      <c r="G14" s="16">
        <v>9977</v>
      </c>
      <c r="H14" s="38">
        <f>G14*18%</f>
        <v>1795.86</v>
      </c>
      <c r="I14" s="57"/>
      <c r="J14" s="57"/>
      <c r="K14" s="38">
        <f t="shared" si="2"/>
        <v>199.54</v>
      </c>
      <c r="L14" s="38">
        <f t="shared" si="3"/>
        <v>11573.32</v>
      </c>
      <c r="M14" s="16"/>
      <c r="N14" s="16"/>
      <c r="O14" s="14"/>
      <c r="P14" s="17"/>
    </row>
    <row r="15" spans="1:17" x14ac:dyDescent="0.2">
      <c r="A15" s="14" t="s">
        <v>526</v>
      </c>
      <c r="B15" s="14"/>
      <c r="C15" s="131" t="s">
        <v>348</v>
      </c>
      <c r="D15" s="14" t="s">
        <v>104</v>
      </c>
      <c r="E15" s="14" t="s">
        <v>529</v>
      </c>
      <c r="F15" s="38">
        <f t="shared" si="0"/>
        <v>12046.619999999999</v>
      </c>
      <c r="G15" s="16">
        <v>10209</v>
      </c>
      <c r="H15" s="38">
        <f t="shared" ref="H15:H27" si="4">G15*18%</f>
        <v>1837.62</v>
      </c>
      <c r="I15" s="57"/>
      <c r="J15" s="57"/>
      <c r="K15" s="38">
        <f t="shared" si="2"/>
        <v>204.18</v>
      </c>
      <c r="L15" s="38">
        <f t="shared" si="3"/>
        <v>11842.439999999999</v>
      </c>
      <c r="M15" s="16"/>
      <c r="N15" s="16"/>
      <c r="O15" s="14"/>
      <c r="P15" s="17"/>
    </row>
    <row r="16" spans="1:17" x14ac:dyDescent="0.2">
      <c r="A16" s="14"/>
      <c r="B16" s="14"/>
      <c r="C16" s="14"/>
      <c r="D16" s="14"/>
      <c r="E16" s="14"/>
      <c r="F16" s="38">
        <f t="shared" si="0"/>
        <v>0</v>
      </c>
      <c r="G16" s="16"/>
      <c r="H16" s="38">
        <f t="shared" si="4"/>
        <v>0</v>
      </c>
      <c r="I16" s="57"/>
      <c r="J16" s="57"/>
      <c r="K16" s="38">
        <f t="shared" si="2"/>
        <v>0</v>
      </c>
      <c r="L16" s="38">
        <f t="shared" si="3"/>
        <v>0</v>
      </c>
      <c r="M16" s="16"/>
      <c r="N16" s="16"/>
      <c r="O16" s="14"/>
      <c r="P16" s="17"/>
    </row>
    <row r="17" spans="1:16" x14ac:dyDescent="0.2">
      <c r="A17" s="14"/>
      <c r="B17" s="14"/>
      <c r="C17" s="131"/>
      <c r="D17" s="14"/>
      <c r="E17" s="14"/>
      <c r="F17" s="38">
        <f t="shared" si="0"/>
        <v>0</v>
      </c>
      <c r="G17" s="16"/>
      <c r="H17" s="38">
        <f t="shared" si="4"/>
        <v>0</v>
      </c>
      <c r="I17" s="57"/>
      <c r="J17" s="57"/>
      <c r="K17" s="38">
        <f t="shared" si="2"/>
        <v>0</v>
      </c>
      <c r="L17" s="38">
        <f t="shared" si="3"/>
        <v>0</v>
      </c>
      <c r="M17" s="16"/>
      <c r="N17" s="16"/>
      <c r="O17" s="14"/>
      <c r="P17" s="17"/>
    </row>
    <row r="18" spans="1:16" x14ac:dyDescent="0.2">
      <c r="A18" s="14"/>
      <c r="B18" s="14"/>
      <c r="C18" s="14"/>
      <c r="D18" s="14"/>
      <c r="E18" s="14"/>
      <c r="F18" s="38">
        <f t="shared" si="0"/>
        <v>0</v>
      </c>
      <c r="G18" s="16"/>
      <c r="H18" s="38">
        <f t="shared" si="4"/>
        <v>0</v>
      </c>
      <c r="I18" s="57"/>
      <c r="J18" s="57"/>
      <c r="K18" s="38">
        <f t="shared" si="2"/>
        <v>0</v>
      </c>
      <c r="L18" s="38">
        <f t="shared" si="3"/>
        <v>0</v>
      </c>
      <c r="M18" s="16"/>
      <c r="N18" s="16"/>
      <c r="O18" s="14"/>
      <c r="P18" s="17"/>
    </row>
    <row r="19" spans="1:16" x14ac:dyDescent="0.2">
      <c r="A19" s="14"/>
      <c r="B19" s="14"/>
      <c r="C19" s="14"/>
      <c r="D19" s="14"/>
      <c r="E19" s="14"/>
      <c r="F19" s="38">
        <f t="shared" ref="F19:F27" si="5">SUM(G19:H19)</f>
        <v>0</v>
      </c>
      <c r="G19" s="16"/>
      <c r="H19" s="38">
        <f t="shared" si="4"/>
        <v>0</v>
      </c>
      <c r="I19" s="57"/>
      <c r="J19" s="57"/>
      <c r="K19" s="38">
        <f t="shared" ref="K19:K27" si="6">G19*2%</f>
        <v>0</v>
      </c>
      <c r="L19" s="38">
        <f t="shared" ref="L19:L27" si="7">F19-K19</f>
        <v>0</v>
      </c>
      <c r="M19" s="16"/>
      <c r="N19" s="16"/>
      <c r="O19" s="14"/>
      <c r="P19" s="17"/>
    </row>
    <row r="20" spans="1:16" x14ac:dyDescent="0.2">
      <c r="A20" s="14"/>
      <c r="B20" s="14"/>
      <c r="C20" s="14"/>
      <c r="D20" s="14"/>
      <c r="E20" s="14"/>
      <c r="F20" s="38">
        <f t="shared" si="5"/>
        <v>0</v>
      </c>
      <c r="G20" s="16"/>
      <c r="H20" s="38">
        <f t="shared" si="4"/>
        <v>0</v>
      </c>
      <c r="I20" s="57"/>
      <c r="J20" s="57"/>
      <c r="K20" s="38">
        <f t="shared" si="6"/>
        <v>0</v>
      </c>
      <c r="L20" s="38">
        <f t="shared" si="7"/>
        <v>0</v>
      </c>
      <c r="M20" s="16"/>
      <c r="N20" s="16"/>
      <c r="O20" s="14"/>
      <c r="P20" s="17"/>
    </row>
    <row r="21" spans="1:16" x14ac:dyDescent="0.2">
      <c r="A21" s="14"/>
      <c r="B21" s="14"/>
      <c r="C21" s="14"/>
      <c r="D21" s="14"/>
      <c r="E21" s="14"/>
      <c r="F21" s="38">
        <f t="shared" si="5"/>
        <v>0</v>
      </c>
      <c r="G21" s="16"/>
      <c r="H21" s="38">
        <f t="shared" si="4"/>
        <v>0</v>
      </c>
      <c r="I21" s="57"/>
      <c r="J21" s="57"/>
      <c r="K21" s="38">
        <f t="shared" si="6"/>
        <v>0</v>
      </c>
      <c r="L21" s="38">
        <f t="shared" si="7"/>
        <v>0</v>
      </c>
      <c r="M21" s="16"/>
      <c r="N21" s="16"/>
      <c r="O21" s="14"/>
      <c r="P21" s="17"/>
    </row>
    <row r="22" spans="1:16" x14ac:dyDescent="0.2">
      <c r="A22" s="14"/>
      <c r="B22" s="14"/>
      <c r="C22" s="14"/>
      <c r="D22" s="14"/>
      <c r="E22" s="14"/>
      <c r="F22" s="38">
        <f t="shared" si="5"/>
        <v>0</v>
      </c>
      <c r="G22" s="16"/>
      <c r="H22" s="38">
        <f t="shared" si="4"/>
        <v>0</v>
      </c>
      <c r="I22" s="57"/>
      <c r="J22" s="57"/>
      <c r="K22" s="38">
        <f t="shared" si="6"/>
        <v>0</v>
      </c>
      <c r="L22" s="38">
        <f t="shared" si="7"/>
        <v>0</v>
      </c>
      <c r="M22" s="16"/>
      <c r="N22" s="16"/>
      <c r="O22" s="14"/>
      <c r="P22" s="17"/>
    </row>
    <row r="23" spans="1:16" x14ac:dyDescent="0.2">
      <c r="A23" s="14"/>
      <c r="B23" s="14"/>
      <c r="C23" s="14"/>
      <c r="D23" s="14"/>
      <c r="E23" s="14"/>
      <c r="F23" s="38">
        <f t="shared" si="5"/>
        <v>0</v>
      </c>
      <c r="G23" s="16"/>
      <c r="H23" s="38">
        <f t="shared" si="4"/>
        <v>0</v>
      </c>
      <c r="I23" s="57"/>
      <c r="J23" s="57"/>
      <c r="K23" s="38">
        <f t="shared" si="6"/>
        <v>0</v>
      </c>
      <c r="L23" s="38">
        <f t="shared" si="7"/>
        <v>0</v>
      </c>
      <c r="M23" s="16"/>
      <c r="N23" s="16"/>
      <c r="O23" s="14"/>
      <c r="P23" s="17"/>
    </row>
    <row r="24" spans="1:16" x14ac:dyDescent="0.2">
      <c r="A24" s="14"/>
      <c r="B24" s="14"/>
      <c r="C24" s="14"/>
      <c r="D24" s="14"/>
      <c r="E24" s="14"/>
      <c r="F24" s="38">
        <f t="shared" si="5"/>
        <v>0</v>
      </c>
      <c r="G24" s="16"/>
      <c r="H24" s="38">
        <f t="shared" si="4"/>
        <v>0</v>
      </c>
      <c r="I24" s="57"/>
      <c r="J24" s="57"/>
      <c r="K24" s="38">
        <f t="shared" si="6"/>
        <v>0</v>
      </c>
      <c r="L24" s="38">
        <f t="shared" si="7"/>
        <v>0</v>
      </c>
      <c r="M24" s="16"/>
      <c r="N24" s="16"/>
      <c r="O24" s="14"/>
      <c r="P24" s="17"/>
    </row>
    <row r="25" spans="1:16" x14ac:dyDescent="0.2">
      <c r="A25" s="14"/>
      <c r="B25" s="14"/>
      <c r="C25" s="14"/>
      <c r="D25" s="14"/>
      <c r="E25" s="14"/>
      <c r="F25" s="38">
        <f t="shared" si="5"/>
        <v>0</v>
      </c>
      <c r="G25" s="16"/>
      <c r="H25" s="38">
        <f t="shared" si="4"/>
        <v>0</v>
      </c>
      <c r="I25" s="57"/>
      <c r="J25" s="57"/>
      <c r="K25" s="38">
        <f t="shared" si="6"/>
        <v>0</v>
      </c>
      <c r="L25" s="38">
        <f t="shared" si="7"/>
        <v>0</v>
      </c>
      <c r="M25" s="16"/>
      <c r="N25" s="16"/>
      <c r="O25" s="14"/>
      <c r="P25" s="141"/>
    </row>
    <row r="26" spans="1:16" x14ac:dyDescent="0.2">
      <c r="A26" s="14"/>
      <c r="B26" s="14"/>
      <c r="C26" s="14"/>
      <c r="D26" s="14"/>
      <c r="E26" s="14"/>
      <c r="F26" s="38">
        <f t="shared" si="5"/>
        <v>0</v>
      </c>
      <c r="G26" s="16"/>
      <c r="H26" s="38">
        <f t="shared" si="4"/>
        <v>0</v>
      </c>
      <c r="I26" s="57"/>
      <c r="J26" s="57"/>
      <c r="K26" s="38">
        <f t="shared" si="6"/>
        <v>0</v>
      </c>
      <c r="L26" s="38">
        <f t="shared" si="7"/>
        <v>0</v>
      </c>
      <c r="M26" s="16"/>
      <c r="N26" s="16"/>
      <c r="O26" s="14"/>
      <c r="P26" s="141"/>
    </row>
    <row r="27" spans="1:16" x14ac:dyDescent="0.2">
      <c r="A27" s="22"/>
      <c r="B27" s="22"/>
      <c r="C27" s="22"/>
      <c r="D27" s="22"/>
      <c r="E27" s="22"/>
      <c r="F27" s="38">
        <f t="shared" si="5"/>
        <v>0</v>
      </c>
      <c r="G27" s="16"/>
      <c r="H27" s="38">
        <f t="shared" si="4"/>
        <v>0</v>
      </c>
      <c r="I27" s="57"/>
      <c r="J27" s="57"/>
      <c r="K27" s="38">
        <f t="shared" si="6"/>
        <v>0</v>
      </c>
      <c r="L27" s="38">
        <f t="shared" si="7"/>
        <v>0</v>
      </c>
      <c r="M27" s="24"/>
      <c r="N27" s="24"/>
      <c r="O27" s="22"/>
      <c r="P27" s="12"/>
    </row>
  </sheetData>
  <mergeCells count="1">
    <mergeCell ref="B2:C2"/>
  </mergeCells>
  <hyperlinks>
    <hyperlink ref="A2" location="HOME!A1" display="HOME"/>
    <hyperlink ref="E2" location="MONTHWISE!A1" display="Monthwise"/>
    <hyperlink ref="B2:C2" location="'GST-Monthwise'!A1" display="GST - Monthwise"/>
  </hyperlink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P16"/>
  <sheetViews>
    <sheetView workbookViewId="0">
      <selection activeCell="E14" sqref="E14"/>
    </sheetView>
  </sheetViews>
  <sheetFormatPr defaultColWidth="9.140625" defaultRowHeight="12" x14ac:dyDescent="0.2"/>
  <cols>
    <col min="1" max="1" width="11.85546875" style="66" bestFit="1" customWidth="1"/>
    <col min="2" max="2" width="5.5703125" style="66" bestFit="1" customWidth="1"/>
    <col min="3" max="3" width="8.7109375" style="66" bestFit="1" customWidth="1"/>
    <col min="4" max="4" width="12.140625" style="66" bestFit="1" customWidth="1"/>
    <col min="5" max="5" width="21.5703125" style="94" bestFit="1" customWidth="1"/>
    <col min="6" max="6" width="10.42578125" style="77" bestFit="1" customWidth="1"/>
    <col min="7" max="7" width="9.28515625" style="93" bestFit="1" customWidth="1"/>
    <col min="8" max="8" width="8.7109375" style="77" bestFit="1" customWidth="1"/>
    <col min="9" max="9" width="10.7109375" style="66" bestFit="1" customWidth="1"/>
    <col min="10" max="10" width="7.42578125" style="94" bestFit="1" customWidth="1"/>
    <col min="11" max="11" width="6.5703125" style="93" bestFit="1" customWidth="1"/>
    <col min="12" max="12" width="12.140625" style="77" bestFit="1" customWidth="1"/>
    <col min="13" max="13" width="13.5703125" style="66" bestFit="1" customWidth="1"/>
    <col min="14" max="14" width="14.85546875" style="66" bestFit="1" customWidth="1"/>
    <col min="15" max="15" width="5.42578125" style="66" bestFit="1" customWidth="1"/>
    <col min="16" max="16" width="8.5703125" style="66" bestFit="1" customWidth="1"/>
    <col min="17" max="17" width="16.42578125" style="66" bestFit="1" customWidth="1"/>
    <col min="18" max="16384" width="9.140625" style="66"/>
  </cols>
  <sheetData>
    <row r="1" spans="1:16" x14ac:dyDescent="0.2">
      <c r="A1" s="87"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ht="12.75" x14ac:dyDescent="0.2">
      <c r="A2" s="151" t="s">
        <v>90</v>
      </c>
      <c r="B2" s="151"/>
      <c r="C2" s="151"/>
      <c r="D2" s="151"/>
      <c r="E2" s="148" t="s">
        <v>89</v>
      </c>
      <c r="F2" s="145">
        <f t="shared" ref="F2:F12" si="0">SUM(G2:H2)</f>
        <v>473597.6</v>
      </c>
      <c r="G2" s="150">
        <v>411824</v>
      </c>
      <c r="H2" s="145">
        <f t="shared" ref="H2:H4" si="1">G2*15%</f>
        <v>61773.599999999999</v>
      </c>
      <c r="I2" s="152"/>
      <c r="J2" s="152"/>
      <c r="K2" s="145">
        <f t="shared" ref="K2:K7" si="2">G2*2%</f>
        <v>8236.48</v>
      </c>
      <c r="L2" s="145">
        <f t="shared" ref="L2:L7" si="3">F2-K2</f>
        <v>465361.12</v>
      </c>
      <c r="M2" s="151">
        <v>465361</v>
      </c>
      <c r="N2" s="151" t="s">
        <v>139</v>
      </c>
      <c r="O2" s="142" t="s">
        <v>136</v>
      </c>
      <c r="P2" s="143" t="s">
        <v>137</v>
      </c>
    </row>
    <row r="3" spans="1:16" ht="12.75" x14ac:dyDescent="0.2">
      <c r="A3" s="151" t="s">
        <v>150</v>
      </c>
      <c r="B3" s="151"/>
      <c r="C3" s="151"/>
      <c r="D3" s="151"/>
      <c r="E3" s="156" t="s">
        <v>148</v>
      </c>
      <c r="F3" s="145">
        <f t="shared" si="0"/>
        <v>501635.75</v>
      </c>
      <c r="G3" s="150">
        <v>436205</v>
      </c>
      <c r="H3" s="145">
        <f t="shared" si="1"/>
        <v>65430.75</v>
      </c>
      <c r="I3" s="152"/>
      <c r="J3" s="152"/>
      <c r="K3" s="145">
        <f t="shared" si="2"/>
        <v>8724.1</v>
      </c>
      <c r="L3" s="145">
        <f t="shared" si="3"/>
        <v>492911.65</v>
      </c>
      <c r="M3" s="151">
        <v>492912</v>
      </c>
      <c r="N3" s="151" t="s">
        <v>149</v>
      </c>
      <c r="O3" s="142" t="s">
        <v>136</v>
      </c>
      <c r="P3" s="143" t="s">
        <v>137</v>
      </c>
    </row>
    <row r="4" spans="1:16" ht="12.75" x14ac:dyDescent="0.2">
      <c r="A4" s="151" t="s">
        <v>287</v>
      </c>
      <c r="B4" s="151"/>
      <c r="C4" s="151"/>
      <c r="D4" s="151"/>
      <c r="E4" s="151" t="s">
        <v>289</v>
      </c>
      <c r="F4" s="145">
        <f t="shared" si="0"/>
        <v>338243.75</v>
      </c>
      <c r="G4" s="150">
        <v>294125</v>
      </c>
      <c r="H4" s="145">
        <f t="shared" si="1"/>
        <v>44118.75</v>
      </c>
      <c r="I4" s="152"/>
      <c r="J4" s="152"/>
      <c r="K4" s="145">
        <f t="shared" si="2"/>
        <v>5882.5</v>
      </c>
      <c r="L4" s="145">
        <f t="shared" si="3"/>
        <v>332361.25</v>
      </c>
      <c r="M4" s="151">
        <v>332361</v>
      </c>
      <c r="N4" s="151" t="s">
        <v>287</v>
      </c>
      <c r="O4" s="142" t="s">
        <v>136</v>
      </c>
      <c r="P4" s="143" t="s">
        <v>137</v>
      </c>
    </row>
    <row r="5" spans="1:16" ht="12.75" customHeight="1" x14ac:dyDescent="0.2">
      <c r="A5" s="360"/>
      <c r="B5" s="361"/>
      <c r="C5" s="361"/>
      <c r="D5" s="361"/>
      <c r="E5" s="361"/>
      <c r="F5" s="361"/>
      <c r="G5" s="361"/>
      <c r="H5" s="361"/>
      <c r="I5" s="361"/>
      <c r="J5" s="361"/>
      <c r="K5" s="361"/>
      <c r="L5" s="361"/>
      <c r="M5" s="361"/>
      <c r="N5" s="361"/>
      <c r="O5" s="361"/>
      <c r="P5" s="362"/>
    </row>
    <row r="6" spans="1:16" x14ac:dyDescent="0.2">
      <c r="A6" s="176" t="s">
        <v>22</v>
      </c>
      <c r="B6" s="176" t="s">
        <v>23</v>
      </c>
      <c r="C6" s="176" t="s">
        <v>24</v>
      </c>
      <c r="D6" s="176" t="s">
        <v>25</v>
      </c>
      <c r="E6" s="176" t="s">
        <v>26</v>
      </c>
      <c r="F6" s="177" t="s">
        <v>27</v>
      </c>
      <c r="G6" s="177" t="s">
        <v>28</v>
      </c>
      <c r="H6" s="177" t="s">
        <v>434</v>
      </c>
      <c r="I6" s="176" t="s">
        <v>30</v>
      </c>
      <c r="J6" s="176" t="s">
        <v>31</v>
      </c>
      <c r="K6" s="177" t="s">
        <v>32</v>
      </c>
      <c r="L6" s="177" t="s">
        <v>19</v>
      </c>
      <c r="M6" s="177" t="s">
        <v>33</v>
      </c>
      <c r="N6" s="177" t="s">
        <v>34</v>
      </c>
      <c r="O6" s="177" t="s">
        <v>35</v>
      </c>
      <c r="P6" s="178" t="s">
        <v>36</v>
      </c>
    </row>
    <row r="7" spans="1:16" ht="12.75" x14ac:dyDescent="0.2">
      <c r="A7" s="151" t="s">
        <v>494</v>
      </c>
      <c r="B7" s="151"/>
      <c r="C7" s="151"/>
      <c r="D7" s="151"/>
      <c r="E7" s="161" t="s">
        <v>493</v>
      </c>
      <c r="F7" s="145">
        <f t="shared" si="0"/>
        <v>107295.03999999999</v>
      </c>
      <c r="G7" s="150">
        <v>90928</v>
      </c>
      <c r="H7" s="145">
        <f>G7*18%</f>
        <v>16367.039999999999</v>
      </c>
      <c r="I7" s="147"/>
      <c r="J7" s="152"/>
      <c r="K7" s="145">
        <f t="shared" si="2"/>
        <v>1818.56</v>
      </c>
      <c r="L7" s="145">
        <f t="shared" si="3"/>
        <v>105476.48</v>
      </c>
      <c r="M7" s="151">
        <v>105476</v>
      </c>
      <c r="N7" s="151" t="s">
        <v>611</v>
      </c>
      <c r="O7" s="142" t="s">
        <v>136</v>
      </c>
      <c r="P7" s="143" t="s">
        <v>137</v>
      </c>
    </row>
    <row r="8" spans="1:16" ht="12.75" x14ac:dyDescent="0.2">
      <c r="A8" s="39"/>
      <c r="B8" s="39"/>
      <c r="C8" s="39"/>
      <c r="D8" s="74"/>
      <c r="E8" s="69"/>
      <c r="F8" s="38">
        <f t="shared" si="0"/>
        <v>0</v>
      </c>
      <c r="G8" s="16"/>
      <c r="H8" s="38">
        <f t="shared" ref="H8:H12" si="4">G8*18%</f>
        <v>0</v>
      </c>
      <c r="I8" s="14"/>
      <c r="J8" s="90"/>
      <c r="K8" s="38">
        <f t="shared" ref="K8:K12" si="5">G8*2%</f>
        <v>0</v>
      </c>
      <c r="L8" s="38">
        <f t="shared" ref="L8:L12" si="6">F8-K8</f>
        <v>0</v>
      </c>
      <c r="M8" s="39"/>
      <c r="N8" s="39"/>
      <c r="O8" s="39"/>
      <c r="P8" s="71"/>
    </row>
    <row r="9" spans="1:16" ht="12.75" x14ac:dyDescent="0.2">
      <c r="A9" s="39"/>
      <c r="B9" s="39"/>
      <c r="C9" s="39"/>
      <c r="D9" s="74"/>
      <c r="E9" s="69"/>
      <c r="F9" s="38">
        <f t="shared" si="0"/>
        <v>0</v>
      </c>
      <c r="G9" s="16"/>
      <c r="H9" s="38">
        <f t="shared" si="4"/>
        <v>0</v>
      </c>
      <c r="I9" s="14"/>
      <c r="J9" s="90"/>
      <c r="K9" s="38">
        <f t="shared" si="5"/>
        <v>0</v>
      </c>
      <c r="L9" s="38">
        <f t="shared" si="6"/>
        <v>0</v>
      </c>
      <c r="M9" s="39"/>
      <c r="N9" s="39"/>
      <c r="O9" s="39"/>
      <c r="P9" s="71"/>
    </row>
    <row r="10" spans="1:16" ht="12.75" x14ac:dyDescent="0.2">
      <c r="A10" s="39"/>
      <c r="B10" s="39"/>
      <c r="C10" s="39"/>
      <c r="D10" s="39"/>
      <c r="E10" s="69"/>
      <c r="F10" s="38">
        <f t="shared" si="0"/>
        <v>0</v>
      </c>
      <c r="G10" s="16"/>
      <c r="H10" s="38">
        <f t="shared" si="4"/>
        <v>0</v>
      </c>
      <c r="I10" s="14"/>
      <c r="J10" s="90"/>
      <c r="K10" s="38">
        <f t="shared" si="5"/>
        <v>0</v>
      </c>
      <c r="L10" s="38">
        <f t="shared" si="6"/>
        <v>0</v>
      </c>
      <c r="M10" s="39"/>
      <c r="N10" s="39"/>
      <c r="O10" s="39"/>
      <c r="P10" s="71"/>
    </row>
    <row r="11" spans="1:16" ht="12.75" x14ac:dyDescent="0.2">
      <c r="A11" s="39"/>
      <c r="B11" s="39"/>
      <c r="C11" s="39"/>
      <c r="D11" s="39"/>
      <c r="E11" s="69"/>
      <c r="F11" s="38">
        <f t="shared" si="0"/>
        <v>0</v>
      </c>
      <c r="G11" s="70"/>
      <c r="H11" s="38">
        <f t="shared" si="4"/>
        <v>0</v>
      </c>
      <c r="I11" s="39"/>
      <c r="J11" s="69"/>
      <c r="K11" s="38">
        <f t="shared" si="5"/>
        <v>0</v>
      </c>
      <c r="L11" s="38">
        <f t="shared" si="6"/>
        <v>0</v>
      </c>
      <c r="M11" s="39"/>
      <c r="N11" s="39"/>
      <c r="O11" s="39"/>
      <c r="P11" s="71"/>
    </row>
    <row r="12" spans="1:16" ht="12.75" x14ac:dyDescent="0.2">
      <c r="A12" s="39"/>
      <c r="B12" s="39"/>
      <c r="C12" s="39"/>
      <c r="D12" s="39"/>
      <c r="E12" s="69"/>
      <c r="F12" s="38">
        <f t="shared" si="0"/>
        <v>0</v>
      </c>
      <c r="G12" s="70"/>
      <c r="H12" s="38">
        <f t="shared" si="4"/>
        <v>0</v>
      </c>
      <c r="I12" s="39"/>
      <c r="J12" s="69"/>
      <c r="K12" s="38">
        <f t="shared" si="5"/>
        <v>0</v>
      </c>
      <c r="L12" s="38">
        <f t="shared" si="6"/>
        <v>0</v>
      </c>
      <c r="M12" s="39"/>
      <c r="N12" s="39"/>
      <c r="O12" s="39"/>
      <c r="P12" s="74"/>
    </row>
    <row r="14" spans="1:16" ht="18.75" x14ac:dyDescent="0.3">
      <c r="E14" s="91" t="s">
        <v>37</v>
      </c>
      <c r="F14" s="76">
        <f>SUM(F2:F12)</f>
        <v>1420772.1400000001</v>
      </c>
      <c r="G14" s="76">
        <f>SUM(G2:G12)</f>
        <v>1233082</v>
      </c>
      <c r="H14" s="76">
        <f>SUM(H2:H12)</f>
        <v>187690.14</v>
      </c>
      <c r="J14" s="66"/>
      <c r="K14" s="76">
        <f t="shared" ref="K14:M14" si="7">SUM(K2:K12)</f>
        <v>24661.640000000003</v>
      </c>
      <c r="L14" s="76">
        <f t="shared" si="7"/>
        <v>1396110.5</v>
      </c>
      <c r="M14" s="75">
        <f t="shared" si="7"/>
        <v>1396110</v>
      </c>
      <c r="N14" s="92">
        <f>L14-M14</f>
        <v>0.5</v>
      </c>
    </row>
    <row r="15" spans="1:16" ht="18.75" x14ac:dyDescent="0.3">
      <c r="E15" s="41" t="s">
        <v>38</v>
      </c>
    </row>
    <row r="16" spans="1:16" ht="18.75" x14ac:dyDescent="0.3">
      <c r="E16" s="181" t="s">
        <v>443</v>
      </c>
    </row>
  </sheetData>
  <mergeCells count="1">
    <mergeCell ref="A5:P5"/>
  </mergeCells>
  <hyperlinks>
    <hyperlink ref="E14" location="HOME!A1" display="HOME"/>
    <hyperlink ref="E15" location="MONTHWISE!A1" display="Monthwise"/>
    <hyperlink ref="E16" location="'GST-Monthwise'!A1" display="GST - Monthwise"/>
  </hyperlink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P30"/>
  <sheetViews>
    <sheetView workbookViewId="0">
      <selection activeCell="M9" sqref="M9"/>
    </sheetView>
  </sheetViews>
  <sheetFormatPr defaultColWidth="9.140625" defaultRowHeight="12.75" x14ac:dyDescent="0.2"/>
  <cols>
    <col min="1" max="1" width="10.85546875" style="33" bestFit="1" customWidth="1"/>
    <col min="2" max="2" width="5.5703125" style="33" bestFit="1" customWidth="1"/>
    <col min="3" max="3" width="13.140625" style="33" bestFit="1" customWidth="1"/>
    <col min="4" max="4" width="5.5703125" style="33" bestFit="1" customWidth="1"/>
    <col min="5" max="5" width="25.85546875" style="36" bestFit="1" customWidth="1"/>
    <col min="6" max="6" width="10.42578125" style="36" bestFit="1" customWidth="1"/>
    <col min="7" max="7" width="9.28515625" style="36" bestFit="1" customWidth="1"/>
    <col min="8" max="8" width="8.7109375" style="36" bestFit="1" customWidth="1"/>
    <col min="9" max="9" width="10.7109375" style="33" bestFit="1" customWidth="1"/>
    <col min="10" max="10" width="7.42578125" style="36" bestFit="1" customWidth="1"/>
    <col min="11" max="11" width="6.5703125" style="3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9.140625" style="33" bestFit="1" customWidth="1"/>
    <col min="17" max="16384" width="9.140625" style="33"/>
  </cols>
  <sheetData>
    <row r="1" spans="1:16" x14ac:dyDescent="0.2">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
      <c r="B2" s="14"/>
      <c r="C2" s="14"/>
      <c r="D2" s="14"/>
      <c r="E2" s="16"/>
      <c r="F2" s="38">
        <f t="shared" ref="F2:F20" si="0">SUM(G2:H2)</f>
        <v>0</v>
      </c>
      <c r="G2" s="16"/>
      <c r="H2" s="38">
        <f>G2*15%</f>
        <v>0</v>
      </c>
      <c r="I2" s="14"/>
      <c r="J2" s="16"/>
      <c r="K2" s="38">
        <f t="shared" ref="K2:K20" si="1">G2*2%</f>
        <v>0</v>
      </c>
      <c r="L2" s="38">
        <f t="shared" ref="L2:L20" si="2">F2-K2</f>
        <v>0</v>
      </c>
      <c r="M2" s="14"/>
      <c r="N2" s="14"/>
      <c r="O2" s="10"/>
      <c r="P2" s="82"/>
    </row>
    <row r="3" spans="1:16" x14ac:dyDescent="0.2">
      <c r="A3" s="34"/>
      <c r="B3" s="34"/>
      <c r="C3" s="14"/>
      <c r="D3" s="34"/>
      <c r="E3" s="16"/>
      <c r="F3" s="38">
        <f t="shared" si="0"/>
        <v>0</v>
      </c>
      <c r="G3" s="16"/>
      <c r="H3" s="38">
        <f t="shared" ref="H3:H20" si="3">G3*15%</f>
        <v>0</v>
      </c>
      <c r="I3" s="90"/>
      <c r="J3" s="57"/>
      <c r="K3" s="38">
        <f t="shared" si="1"/>
        <v>0</v>
      </c>
      <c r="L3" s="38">
        <f t="shared" si="2"/>
        <v>0</v>
      </c>
      <c r="M3" s="14"/>
      <c r="N3" s="14"/>
      <c r="O3" s="67"/>
      <c r="P3" s="82"/>
    </row>
    <row r="4" spans="1:16" x14ac:dyDescent="0.2">
      <c r="A4" s="14"/>
      <c r="B4" s="14"/>
      <c r="C4" s="14"/>
      <c r="D4" s="14"/>
      <c r="E4" s="16"/>
      <c r="F4" s="38">
        <f t="shared" si="0"/>
        <v>0</v>
      </c>
      <c r="G4" s="16"/>
      <c r="H4" s="38">
        <f t="shared" si="3"/>
        <v>0</v>
      </c>
      <c r="I4" s="14"/>
      <c r="J4" s="16"/>
      <c r="K4" s="38">
        <f t="shared" si="1"/>
        <v>0</v>
      </c>
      <c r="L4" s="38">
        <f t="shared" si="2"/>
        <v>0</v>
      </c>
      <c r="M4" s="14"/>
      <c r="N4" s="14"/>
      <c r="O4" s="67"/>
      <c r="P4" s="82"/>
    </row>
    <row r="5" spans="1:16" x14ac:dyDescent="0.2">
      <c r="A5" s="14"/>
      <c r="B5" s="14"/>
      <c r="C5" s="14"/>
      <c r="D5" s="14"/>
      <c r="E5" s="16"/>
      <c r="F5" s="38">
        <f t="shared" si="0"/>
        <v>0</v>
      </c>
      <c r="G5" s="16"/>
      <c r="H5" s="38">
        <f t="shared" si="3"/>
        <v>0</v>
      </c>
      <c r="I5" s="14"/>
      <c r="J5" s="16"/>
      <c r="K5" s="38">
        <f t="shared" si="1"/>
        <v>0</v>
      </c>
      <c r="L5" s="38">
        <f t="shared" si="2"/>
        <v>0</v>
      </c>
      <c r="M5" s="14"/>
      <c r="N5" s="14"/>
      <c r="O5" s="14"/>
      <c r="P5" s="83"/>
    </row>
    <row r="6" spans="1:16" x14ac:dyDescent="0.2">
      <c r="A6" s="14"/>
      <c r="B6" s="14"/>
      <c r="C6" s="14"/>
      <c r="D6" s="14"/>
      <c r="E6" s="16"/>
      <c r="F6" s="38">
        <f t="shared" si="0"/>
        <v>0</v>
      </c>
      <c r="G6" s="16"/>
      <c r="H6" s="38">
        <f t="shared" si="3"/>
        <v>0</v>
      </c>
      <c r="I6" s="14"/>
      <c r="J6" s="16"/>
      <c r="K6" s="38">
        <f t="shared" si="1"/>
        <v>0</v>
      </c>
      <c r="L6" s="38">
        <f t="shared" si="2"/>
        <v>0</v>
      </c>
      <c r="M6" s="14"/>
      <c r="N6" s="14"/>
      <c r="O6" s="14"/>
      <c r="P6" s="83"/>
    </row>
    <row r="7" spans="1:16" x14ac:dyDescent="0.2">
      <c r="A7" s="14"/>
      <c r="B7" s="14"/>
      <c r="C7" s="14"/>
      <c r="D7" s="14"/>
      <c r="E7" s="16"/>
      <c r="F7" s="38">
        <f t="shared" si="0"/>
        <v>0</v>
      </c>
      <c r="G7" s="16"/>
      <c r="H7" s="38">
        <f t="shared" si="3"/>
        <v>0</v>
      </c>
      <c r="I7" s="14"/>
      <c r="J7" s="16"/>
      <c r="K7" s="38">
        <f t="shared" si="1"/>
        <v>0</v>
      </c>
      <c r="L7" s="38">
        <f t="shared" si="2"/>
        <v>0</v>
      </c>
      <c r="M7" s="14"/>
      <c r="N7" s="14"/>
      <c r="O7" s="14"/>
      <c r="P7" s="83"/>
    </row>
    <row r="8" spans="1:16" x14ac:dyDescent="0.2">
      <c r="A8" s="14"/>
      <c r="B8" s="14"/>
      <c r="C8" s="14"/>
      <c r="D8" s="14"/>
      <c r="E8" s="16"/>
      <c r="F8" s="38">
        <f t="shared" si="0"/>
        <v>0</v>
      </c>
      <c r="G8" s="16"/>
      <c r="H8" s="38">
        <f t="shared" si="3"/>
        <v>0</v>
      </c>
      <c r="I8" s="14"/>
      <c r="J8" s="16"/>
      <c r="K8" s="38">
        <f t="shared" si="1"/>
        <v>0</v>
      </c>
      <c r="L8" s="38">
        <f t="shared" si="2"/>
        <v>0</v>
      </c>
      <c r="M8" s="14"/>
      <c r="N8" s="14"/>
      <c r="O8" s="14"/>
      <c r="P8" s="83"/>
    </row>
    <row r="9" spans="1:16" x14ac:dyDescent="0.2">
      <c r="A9" s="14"/>
      <c r="B9" s="14"/>
      <c r="C9" s="14"/>
      <c r="D9" s="14"/>
      <c r="E9" s="16"/>
      <c r="F9" s="38">
        <f t="shared" si="0"/>
        <v>0</v>
      </c>
      <c r="G9" s="16"/>
      <c r="H9" s="38">
        <f t="shared" si="3"/>
        <v>0</v>
      </c>
      <c r="I9" s="14"/>
      <c r="J9" s="16"/>
      <c r="K9" s="38">
        <f t="shared" si="1"/>
        <v>0</v>
      </c>
      <c r="L9" s="38">
        <f t="shared" si="2"/>
        <v>0</v>
      </c>
      <c r="M9" s="14"/>
      <c r="N9" s="14"/>
      <c r="O9" s="14"/>
      <c r="P9" s="83"/>
    </row>
    <row r="10" spans="1:16" x14ac:dyDescent="0.2">
      <c r="A10" s="14"/>
      <c r="B10" s="14"/>
      <c r="C10" s="14"/>
      <c r="D10" s="14"/>
      <c r="E10" s="16"/>
      <c r="F10" s="38">
        <f t="shared" si="0"/>
        <v>0</v>
      </c>
      <c r="G10" s="16"/>
      <c r="H10" s="38">
        <f t="shared" si="3"/>
        <v>0</v>
      </c>
      <c r="I10" s="14"/>
      <c r="J10" s="16"/>
      <c r="K10" s="38">
        <f t="shared" si="1"/>
        <v>0</v>
      </c>
      <c r="L10" s="38">
        <f t="shared" si="2"/>
        <v>0</v>
      </c>
      <c r="M10" s="14"/>
      <c r="N10" s="14"/>
      <c r="O10" s="14"/>
      <c r="P10" s="83"/>
    </row>
    <row r="11" spans="1:16" x14ac:dyDescent="0.2">
      <c r="A11" s="14"/>
      <c r="B11" s="14"/>
      <c r="C11" s="14"/>
      <c r="D11" s="14"/>
      <c r="E11" s="16"/>
      <c r="F11" s="38">
        <f t="shared" si="0"/>
        <v>0</v>
      </c>
      <c r="G11" s="16"/>
      <c r="H11" s="38">
        <f t="shared" si="3"/>
        <v>0</v>
      </c>
      <c r="I11" s="14"/>
      <c r="J11" s="16"/>
      <c r="K11" s="38">
        <f t="shared" si="1"/>
        <v>0</v>
      </c>
      <c r="L11" s="38">
        <f t="shared" si="2"/>
        <v>0</v>
      </c>
      <c r="M11" s="14"/>
      <c r="N11" s="14"/>
      <c r="O11" s="14"/>
      <c r="P11" s="83"/>
    </row>
    <row r="12" spans="1:16" x14ac:dyDescent="0.2">
      <c r="A12" s="14"/>
      <c r="B12" s="14"/>
      <c r="C12" s="14"/>
      <c r="D12" s="14"/>
      <c r="E12" s="16"/>
      <c r="F12" s="38">
        <f t="shared" si="0"/>
        <v>0</v>
      </c>
      <c r="G12" s="16"/>
      <c r="H12" s="38">
        <f t="shared" si="3"/>
        <v>0</v>
      </c>
      <c r="I12" s="14"/>
      <c r="J12" s="16"/>
      <c r="K12" s="38">
        <f t="shared" si="1"/>
        <v>0</v>
      </c>
      <c r="L12" s="38">
        <f t="shared" si="2"/>
        <v>0</v>
      </c>
      <c r="M12" s="14"/>
      <c r="N12" s="14"/>
      <c r="O12" s="14"/>
      <c r="P12" s="83"/>
    </row>
    <row r="13" spans="1:16" x14ac:dyDescent="0.2">
      <c r="A13" s="14"/>
      <c r="B13" s="14"/>
      <c r="C13" s="14"/>
      <c r="D13" s="14"/>
      <c r="E13" s="16"/>
      <c r="F13" s="38">
        <f t="shared" si="0"/>
        <v>0</v>
      </c>
      <c r="G13" s="16"/>
      <c r="H13" s="38">
        <f t="shared" si="3"/>
        <v>0</v>
      </c>
      <c r="I13" s="14"/>
      <c r="J13" s="16"/>
      <c r="K13" s="38">
        <f t="shared" si="1"/>
        <v>0</v>
      </c>
      <c r="L13" s="38">
        <f t="shared" si="2"/>
        <v>0</v>
      </c>
      <c r="M13" s="14"/>
      <c r="N13" s="14"/>
      <c r="O13" s="14"/>
      <c r="P13" s="83"/>
    </row>
    <row r="14" spans="1:16" x14ac:dyDescent="0.2">
      <c r="A14" s="14"/>
      <c r="B14" s="14"/>
      <c r="C14" s="14"/>
      <c r="D14" s="14"/>
      <c r="E14" s="16"/>
      <c r="F14" s="38">
        <f t="shared" si="0"/>
        <v>0</v>
      </c>
      <c r="G14" s="16"/>
      <c r="H14" s="38">
        <f t="shared" si="3"/>
        <v>0</v>
      </c>
      <c r="I14" s="14"/>
      <c r="J14" s="16"/>
      <c r="K14" s="38">
        <f t="shared" si="1"/>
        <v>0</v>
      </c>
      <c r="L14" s="38">
        <f t="shared" si="2"/>
        <v>0</v>
      </c>
      <c r="M14" s="14"/>
      <c r="N14" s="14"/>
      <c r="O14" s="14"/>
      <c r="P14" s="83"/>
    </row>
    <row r="15" spans="1:16" x14ac:dyDescent="0.2">
      <c r="A15" s="14"/>
      <c r="B15" s="14"/>
      <c r="C15" s="14"/>
      <c r="D15" s="14"/>
      <c r="E15" s="16"/>
      <c r="F15" s="38">
        <f t="shared" si="0"/>
        <v>0</v>
      </c>
      <c r="G15" s="16"/>
      <c r="H15" s="38">
        <f t="shared" si="3"/>
        <v>0</v>
      </c>
      <c r="I15" s="14"/>
      <c r="J15" s="16"/>
      <c r="K15" s="38">
        <f t="shared" si="1"/>
        <v>0</v>
      </c>
      <c r="L15" s="38">
        <f t="shared" si="2"/>
        <v>0</v>
      </c>
      <c r="M15" s="14"/>
      <c r="N15" s="14"/>
      <c r="O15" s="14"/>
      <c r="P15" s="83"/>
    </row>
    <row r="16" spans="1:16" x14ac:dyDescent="0.2">
      <c r="A16" s="22"/>
      <c r="B16" s="22"/>
      <c r="C16" s="22"/>
      <c r="D16" s="22"/>
      <c r="E16" s="24"/>
      <c r="F16" s="38">
        <f t="shared" si="0"/>
        <v>0</v>
      </c>
      <c r="G16" s="24"/>
      <c r="H16" s="38">
        <f t="shared" si="3"/>
        <v>0</v>
      </c>
      <c r="I16" s="22"/>
      <c r="J16" s="24"/>
      <c r="K16" s="38">
        <f t="shared" si="1"/>
        <v>0</v>
      </c>
      <c r="L16" s="38">
        <f t="shared" si="2"/>
        <v>0</v>
      </c>
      <c r="M16" s="22"/>
      <c r="N16" s="22"/>
      <c r="O16" s="22"/>
      <c r="P16" s="37"/>
    </row>
    <row r="17" spans="1:16" x14ac:dyDescent="0.2">
      <c r="A17" s="12"/>
      <c r="B17" s="12"/>
      <c r="C17" s="12"/>
      <c r="D17" s="12"/>
      <c r="E17" s="38"/>
      <c r="F17" s="38">
        <f t="shared" si="0"/>
        <v>0</v>
      </c>
      <c r="G17" s="38"/>
      <c r="H17" s="38">
        <f t="shared" si="3"/>
        <v>0</v>
      </c>
      <c r="I17" s="12"/>
      <c r="J17" s="38"/>
      <c r="K17" s="38">
        <f t="shared" si="1"/>
        <v>0</v>
      </c>
      <c r="L17" s="38">
        <f t="shared" si="2"/>
        <v>0</v>
      </c>
      <c r="M17" s="12"/>
      <c r="N17" s="62"/>
      <c r="O17" s="12"/>
      <c r="P17" s="37"/>
    </row>
    <row r="18" spans="1:16" x14ac:dyDescent="0.2">
      <c r="A18" s="12"/>
      <c r="B18" s="12"/>
      <c r="C18" s="12"/>
      <c r="D18" s="12"/>
      <c r="E18" s="38"/>
      <c r="F18" s="38">
        <f t="shared" si="0"/>
        <v>0</v>
      </c>
      <c r="G18" s="38"/>
      <c r="H18" s="38">
        <f t="shared" si="3"/>
        <v>0</v>
      </c>
      <c r="I18" s="12"/>
      <c r="J18" s="38"/>
      <c r="K18" s="38">
        <f t="shared" si="1"/>
        <v>0</v>
      </c>
      <c r="L18" s="38">
        <f t="shared" si="2"/>
        <v>0</v>
      </c>
      <c r="M18" s="12"/>
      <c r="N18" s="12"/>
      <c r="O18" s="12"/>
      <c r="P18" s="37"/>
    </row>
    <row r="19" spans="1:16" x14ac:dyDescent="0.2">
      <c r="A19" s="12"/>
      <c r="B19" s="12"/>
      <c r="C19" s="12"/>
      <c r="D19" s="12"/>
      <c r="E19" s="38"/>
      <c r="F19" s="38">
        <f t="shared" si="0"/>
        <v>0</v>
      </c>
      <c r="G19" s="38"/>
      <c r="H19" s="38">
        <f t="shared" si="3"/>
        <v>0</v>
      </c>
      <c r="I19" s="12"/>
      <c r="J19" s="38"/>
      <c r="K19" s="38">
        <f t="shared" si="1"/>
        <v>0</v>
      </c>
      <c r="L19" s="38">
        <f t="shared" si="2"/>
        <v>0</v>
      </c>
      <c r="M19" s="12"/>
      <c r="N19" s="12"/>
      <c r="O19" s="12"/>
      <c r="P19" s="37"/>
    </row>
    <row r="20" spans="1:16" x14ac:dyDescent="0.2">
      <c r="A20" s="12"/>
      <c r="B20" s="12"/>
      <c r="C20" s="12"/>
      <c r="D20" s="12"/>
      <c r="E20" s="38"/>
      <c r="F20" s="38">
        <f t="shared" si="0"/>
        <v>0</v>
      </c>
      <c r="G20" s="38"/>
      <c r="H20" s="38">
        <f t="shared" si="3"/>
        <v>0</v>
      </c>
      <c r="I20" s="12"/>
      <c r="J20" s="38"/>
      <c r="K20" s="38">
        <f t="shared" si="1"/>
        <v>0</v>
      </c>
      <c r="L20" s="38">
        <f t="shared" si="2"/>
        <v>0</v>
      </c>
      <c r="M20" s="12"/>
      <c r="N20" s="12"/>
      <c r="O20" s="12"/>
      <c r="P20" s="37"/>
    </row>
    <row r="22" spans="1:16" ht="23.25" x14ac:dyDescent="0.35">
      <c r="E22" s="40" t="s">
        <v>37</v>
      </c>
      <c r="F22" s="27">
        <f>SUM(F2:F20)</f>
        <v>0</v>
      </c>
      <c r="G22" s="27">
        <f>SUM(G2:G20)</f>
        <v>0</v>
      </c>
      <c r="H22" s="27">
        <f>SUM(H2:H20)</f>
        <v>0</v>
      </c>
      <c r="J22" s="33"/>
      <c r="K22" s="27">
        <f>SUM(K2:K20)</f>
        <v>0</v>
      </c>
      <c r="L22" s="27">
        <f>SUM(L2:L20)</f>
        <v>0</v>
      </c>
      <c r="M22" s="27">
        <f>SUM(M2:M20)</f>
        <v>0</v>
      </c>
    </row>
    <row r="23" spans="1:16" ht="18.75" x14ac:dyDescent="0.3">
      <c r="E23" s="41" t="s">
        <v>38</v>
      </c>
    </row>
    <row r="26" spans="1:16" ht="15" x14ac:dyDescent="0.25">
      <c r="L26" s="81"/>
    </row>
    <row r="27" spans="1:16" ht="15" x14ac:dyDescent="0.25">
      <c r="L27" s="81"/>
    </row>
    <row r="28" spans="1:16" ht="15" x14ac:dyDescent="0.25">
      <c r="L28" s="81"/>
    </row>
    <row r="29" spans="1:16" ht="15" x14ac:dyDescent="0.25">
      <c r="L29" s="81"/>
    </row>
    <row r="30" spans="1:16" ht="15" x14ac:dyDescent="0.25">
      <c r="L30" s="81"/>
    </row>
  </sheetData>
  <hyperlinks>
    <hyperlink ref="E22" location="HOME!A1" display="HOME"/>
    <hyperlink ref="E23" location="MONTHWISE!A1" display="Monthwis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P23"/>
  <sheetViews>
    <sheetView workbookViewId="0">
      <selection activeCell="E19" sqref="E19"/>
    </sheetView>
  </sheetViews>
  <sheetFormatPr defaultColWidth="9.140625" defaultRowHeight="12.75" x14ac:dyDescent="0.2"/>
  <cols>
    <col min="1" max="1" width="13.28515625" style="33" bestFit="1" customWidth="1"/>
    <col min="2" max="2" width="5.5703125" style="33" bestFit="1" customWidth="1"/>
    <col min="3" max="3" width="8.7109375" style="33" bestFit="1" customWidth="1"/>
    <col min="4" max="4" width="5.5703125" style="84" bestFit="1" customWidth="1"/>
    <col min="5" max="5" width="24.28515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42578125" style="33" bestFit="1" customWidth="1"/>
    <col min="16" max="16" width="11.7109375" style="33" bestFit="1" customWidth="1"/>
    <col min="17" max="16384" width="9.140625" style="33"/>
  </cols>
  <sheetData>
    <row r="1" spans="1:16" x14ac:dyDescent="0.2">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7" t="s">
        <v>131</v>
      </c>
      <c r="B2" s="147"/>
      <c r="C2" s="147"/>
      <c r="D2" s="160"/>
      <c r="E2" s="148" t="s">
        <v>130</v>
      </c>
      <c r="F2" s="145">
        <f t="shared" ref="F2:F13" si="0">SUM(G2:H2)</f>
        <v>69000</v>
      </c>
      <c r="G2" s="150">
        <v>60000</v>
      </c>
      <c r="H2" s="145">
        <f>G2*15%</f>
        <v>9000</v>
      </c>
      <c r="I2" s="147"/>
      <c r="J2" s="148"/>
      <c r="K2" s="145">
        <f t="shared" ref="K2:K12" si="1">G2*2%</f>
        <v>1200</v>
      </c>
      <c r="L2" s="145">
        <f t="shared" ref="L2:L12" si="2">F2-K2</f>
        <v>67800</v>
      </c>
      <c r="M2" s="150">
        <v>67800</v>
      </c>
      <c r="N2" s="147" t="s">
        <v>287</v>
      </c>
      <c r="O2" s="142" t="s">
        <v>136</v>
      </c>
      <c r="P2" s="143" t="s">
        <v>137</v>
      </c>
    </row>
    <row r="3" spans="1:16" x14ac:dyDescent="0.2">
      <c r="A3" s="147" t="s">
        <v>258</v>
      </c>
      <c r="B3" s="147"/>
      <c r="C3" s="147"/>
      <c r="D3" s="160"/>
      <c r="E3" s="148" t="s">
        <v>257</v>
      </c>
      <c r="F3" s="145">
        <f t="shared" si="0"/>
        <v>56292.5</v>
      </c>
      <c r="G3" s="150">
        <v>48950</v>
      </c>
      <c r="H3" s="145">
        <f t="shared" ref="H3:H4" si="3">G3*15%</f>
        <v>7342.5</v>
      </c>
      <c r="I3" s="147"/>
      <c r="J3" s="148"/>
      <c r="K3" s="145">
        <f t="shared" si="1"/>
        <v>979</v>
      </c>
      <c r="L3" s="145">
        <f t="shared" si="2"/>
        <v>55313.5</v>
      </c>
      <c r="M3" s="150">
        <v>55313</v>
      </c>
      <c r="N3" s="147" t="s">
        <v>358</v>
      </c>
      <c r="O3" s="142" t="s">
        <v>136</v>
      </c>
      <c r="P3" s="143" t="s">
        <v>137</v>
      </c>
    </row>
    <row r="4" spans="1:16" x14ac:dyDescent="0.2">
      <c r="A4" s="147" t="s">
        <v>287</v>
      </c>
      <c r="B4" s="147"/>
      <c r="C4" s="147"/>
      <c r="D4" s="160"/>
      <c r="E4" s="148" t="s">
        <v>288</v>
      </c>
      <c r="F4" s="145">
        <f t="shared" si="0"/>
        <v>50669</v>
      </c>
      <c r="G4" s="150">
        <v>44060</v>
      </c>
      <c r="H4" s="145">
        <f t="shared" si="3"/>
        <v>6609</v>
      </c>
      <c r="I4" s="147"/>
      <c r="J4" s="148"/>
      <c r="K4" s="145">
        <f t="shared" si="1"/>
        <v>881.2</v>
      </c>
      <c r="L4" s="145">
        <f t="shared" si="2"/>
        <v>49787.8</v>
      </c>
      <c r="M4" s="150">
        <v>49788</v>
      </c>
      <c r="N4" s="147" t="s">
        <v>500</v>
      </c>
      <c r="O4" s="142" t="s">
        <v>136</v>
      </c>
      <c r="P4" s="143" t="s">
        <v>137</v>
      </c>
    </row>
    <row r="5" spans="1:16" x14ac:dyDescent="0.2">
      <c r="A5" s="363"/>
      <c r="B5" s="364"/>
      <c r="C5" s="364"/>
      <c r="D5" s="364"/>
      <c r="E5" s="364"/>
      <c r="F5" s="364"/>
      <c r="G5" s="364"/>
      <c r="H5" s="364"/>
      <c r="I5" s="364"/>
      <c r="J5" s="364"/>
      <c r="K5" s="364"/>
      <c r="L5" s="364"/>
      <c r="M5" s="364"/>
      <c r="N5" s="364"/>
      <c r="O5" s="364"/>
      <c r="P5" s="365"/>
    </row>
    <row r="6" spans="1:16" x14ac:dyDescent="0.2">
      <c r="A6" s="176" t="s">
        <v>22</v>
      </c>
      <c r="B6" s="176" t="s">
        <v>23</v>
      </c>
      <c r="C6" s="176" t="s">
        <v>24</v>
      </c>
      <c r="D6" s="176" t="s">
        <v>25</v>
      </c>
      <c r="E6" s="176" t="s">
        <v>26</v>
      </c>
      <c r="F6" s="177" t="s">
        <v>27</v>
      </c>
      <c r="G6" s="177" t="s">
        <v>28</v>
      </c>
      <c r="H6" s="177" t="s">
        <v>434</v>
      </c>
      <c r="I6" s="176" t="s">
        <v>30</v>
      </c>
      <c r="J6" s="176" t="s">
        <v>31</v>
      </c>
      <c r="K6" s="177" t="s">
        <v>32</v>
      </c>
      <c r="L6" s="177" t="s">
        <v>19</v>
      </c>
      <c r="M6" s="177" t="s">
        <v>33</v>
      </c>
      <c r="N6" s="177" t="s">
        <v>34</v>
      </c>
      <c r="O6" s="177" t="s">
        <v>35</v>
      </c>
      <c r="P6" s="178" t="s">
        <v>36</v>
      </c>
    </row>
    <row r="7" spans="1:16" x14ac:dyDescent="0.2">
      <c r="A7" s="147" t="s">
        <v>454</v>
      </c>
      <c r="B7" s="147"/>
      <c r="C7" s="147"/>
      <c r="D7" s="160"/>
      <c r="E7" s="148" t="s">
        <v>457</v>
      </c>
      <c r="F7" s="145">
        <f t="shared" si="0"/>
        <v>137647</v>
      </c>
      <c r="G7" s="150">
        <v>116650</v>
      </c>
      <c r="H7" s="145">
        <f>G7*18%</f>
        <v>20997</v>
      </c>
      <c r="I7" s="147"/>
      <c r="J7" s="148"/>
      <c r="K7" s="145">
        <f t="shared" si="1"/>
        <v>2333</v>
      </c>
      <c r="L7" s="145">
        <f t="shared" si="2"/>
        <v>135314</v>
      </c>
      <c r="M7" s="150">
        <v>135314</v>
      </c>
      <c r="N7" s="147" t="s">
        <v>610</v>
      </c>
      <c r="O7" s="142" t="s">
        <v>136</v>
      </c>
      <c r="P7" s="143" t="s">
        <v>137</v>
      </c>
    </row>
    <row r="8" spans="1:16" x14ac:dyDescent="0.2">
      <c r="A8" s="147" t="s">
        <v>605</v>
      </c>
      <c r="B8" s="147"/>
      <c r="C8" s="147"/>
      <c r="D8" s="160"/>
      <c r="E8" s="148" t="s">
        <v>609</v>
      </c>
      <c r="F8" s="145">
        <f t="shared" si="0"/>
        <v>196765</v>
      </c>
      <c r="G8" s="150">
        <v>166750</v>
      </c>
      <c r="H8" s="145">
        <f t="shared" ref="H8:H13" si="4">G8*18%</f>
        <v>30015</v>
      </c>
      <c r="I8" s="147"/>
      <c r="J8" s="148"/>
      <c r="K8" s="145">
        <f t="shared" si="1"/>
        <v>3335</v>
      </c>
      <c r="L8" s="145">
        <f t="shared" si="2"/>
        <v>193430</v>
      </c>
      <c r="M8" s="150">
        <v>193430</v>
      </c>
      <c r="N8" s="147" t="s">
        <v>927</v>
      </c>
      <c r="O8" s="142" t="s">
        <v>136</v>
      </c>
      <c r="P8" s="143" t="s">
        <v>137</v>
      </c>
    </row>
    <row r="9" spans="1:16" x14ac:dyDescent="0.2">
      <c r="A9" s="147" t="s">
        <v>797</v>
      </c>
      <c r="B9" s="147"/>
      <c r="C9" s="147"/>
      <c r="D9" s="160"/>
      <c r="E9" s="148" t="s">
        <v>831</v>
      </c>
      <c r="F9" s="145">
        <f t="shared" si="0"/>
        <v>30632.799999999999</v>
      </c>
      <c r="G9" s="150">
        <v>25960</v>
      </c>
      <c r="H9" s="145">
        <f t="shared" si="4"/>
        <v>4672.8</v>
      </c>
      <c r="I9" s="147"/>
      <c r="J9" s="148"/>
      <c r="K9" s="145">
        <f t="shared" si="1"/>
        <v>519.20000000000005</v>
      </c>
      <c r="L9" s="145">
        <f t="shared" si="2"/>
        <v>30113.599999999999</v>
      </c>
      <c r="M9" s="150">
        <v>30113</v>
      </c>
      <c r="N9" s="147" t="s">
        <v>980</v>
      </c>
      <c r="O9" s="142" t="s">
        <v>136</v>
      </c>
      <c r="P9" s="143" t="s">
        <v>137</v>
      </c>
    </row>
    <row r="10" spans="1:16" x14ac:dyDescent="0.2">
      <c r="A10" s="147" t="s">
        <v>797</v>
      </c>
      <c r="B10" s="147"/>
      <c r="C10" s="147"/>
      <c r="D10" s="160"/>
      <c r="E10" s="148" t="s">
        <v>832</v>
      </c>
      <c r="F10" s="145">
        <f t="shared" si="0"/>
        <v>84429</v>
      </c>
      <c r="G10" s="150">
        <v>71550</v>
      </c>
      <c r="H10" s="145">
        <f t="shared" si="4"/>
        <v>12879</v>
      </c>
      <c r="I10" s="165"/>
      <c r="J10" s="148"/>
      <c r="K10" s="145">
        <f t="shared" si="1"/>
        <v>1431</v>
      </c>
      <c r="L10" s="145">
        <f t="shared" si="2"/>
        <v>82998</v>
      </c>
      <c r="M10" s="150">
        <v>82998</v>
      </c>
      <c r="N10" s="147" t="s">
        <v>1028</v>
      </c>
      <c r="O10" s="142" t="s">
        <v>136</v>
      </c>
      <c r="P10" s="143" t="s">
        <v>137</v>
      </c>
    </row>
    <row r="11" spans="1:16" x14ac:dyDescent="0.2">
      <c r="A11" s="147" t="s">
        <v>968</v>
      </c>
      <c r="B11" s="147"/>
      <c r="C11" s="147"/>
      <c r="D11" s="160"/>
      <c r="E11" s="148" t="s">
        <v>975</v>
      </c>
      <c r="F11" s="145">
        <f t="shared" si="0"/>
        <v>197803.4</v>
      </c>
      <c r="G11" s="150">
        <v>167630</v>
      </c>
      <c r="H11" s="145">
        <f t="shared" si="4"/>
        <v>30173.399999999998</v>
      </c>
      <c r="I11" s="165"/>
      <c r="J11" s="148"/>
      <c r="K11" s="145">
        <f t="shared" si="1"/>
        <v>3352.6</v>
      </c>
      <c r="L11" s="145">
        <f t="shared" si="2"/>
        <v>194450.8</v>
      </c>
      <c r="M11" s="150">
        <v>194451</v>
      </c>
      <c r="N11" s="147" t="s">
        <v>1145</v>
      </c>
      <c r="O11" s="142" t="s">
        <v>136</v>
      </c>
      <c r="P11" s="143" t="s">
        <v>137</v>
      </c>
    </row>
    <row r="12" spans="1:16" x14ac:dyDescent="0.2">
      <c r="A12" s="147" t="s">
        <v>999</v>
      </c>
      <c r="B12" s="147"/>
      <c r="C12" s="147"/>
      <c r="D12" s="160"/>
      <c r="E12" s="148" t="s">
        <v>1010</v>
      </c>
      <c r="F12" s="145">
        <f t="shared" si="0"/>
        <v>80889</v>
      </c>
      <c r="G12" s="150">
        <v>68550</v>
      </c>
      <c r="H12" s="145">
        <f t="shared" si="4"/>
        <v>12339</v>
      </c>
      <c r="I12" s="147"/>
      <c r="J12" s="148"/>
      <c r="K12" s="145">
        <f t="shared" si="1"/>
        <v>1371</v>
      </c>
      <c r="L12" s="145">
        <f t="shared" si="2"/>
        <v>79518</v>
      </c>
      <c r="M12" s="150">
        <v>79518</v>
      </c>
      <c r="N12" s="147" t="s">
        <v>1203</v>
      </c>
      <c r="O12" s="142" t="s">
        <v>136</v>
      </c>
      <c r="P12" s="143" t="s">
        <v>137</v>
      </c>
    </row>
    <row r="13" spans="1:16" x14ac:dyDescent="0.2">
      <c r="A13" s="147" t="s">
        <v>1128</v>
      </c>
      <c r="B13" s="147"/>
      <c r="C13" s="147"/>
      <c r="D13" s="160"/>
      <c r="E13" s="148" t="s">
        <v>1126</v>
      </c>
      <c r="F13" s="145">
        <f t="shared" si="0"/>
        <v>13888.6</v>
      </c>
      <c r="G13" s="150">
        <v>11770</v>
      </c>
      <c r="H13" s="145">
        <f t="shared" si="4"/>
        <v>2118.6</v>
      </c>
      <c r="I13" s="147"/>
      <c r="J13" s="148"/>
      <c r="K13" s="145">
        <f t="shared" ref="K13" si="5">G13*2%</f>
        <v>235.4</v>
      </c>
      <c r="L13" s="145">
        <f t="shared" ref="L13" si="6">F13-K13</f>
        <v>13653.2</v>
      </c>
      <c r="M13" s="150">
        <v>13653</v>
      </c>
      <c r="N13" s="147" t="s">
        <v>1203</v>
      </c>
      <c r="O13" s="142" t="s">
        <v>136</v>
      </c>
      <c r="P13" s="143" t="s">
        <v>137</v>
      </c>
    </row>
    <row r="14" spans="1:16" x14ac:dyDescent="0.2">
      <c r="A14" s="147" t="s">
        <v>1128</v>
      </c>
      <c r="B14" s="147"/>
      <c r="C14" s="147"/>
      <c r="D14" s="160"/>
      <c r="E14" s="148" t="s">
        <v>1127</v>
      </c>
      <c r="F14" s="145">
        <f t="shared" ref="F14:F17" si="7">SUM(G14:H14)</f>
        <v>79650</v>
      </c>
      <c r="G14" s="150">
        <v>67500</v>
      </c>
      <c r="H14" s="145">
        <f t="shared" ref="H14:H17" si="8">G14*18%</f>
        <v>12150</v>
      </c>
      <c r="I14" s="147"/>
      <c r="J14" s="148"/>
      <c r="K14" s="145">
        <f t="shared" ref="K14:K17" si="9">G14*2%</f>
        <v>1350</v>
      </c>
      <c r="L14" s="145">
        <f t="shared" ref="L14:L17" si="10">F14-K14</f>
        <v>78300</v>
      </c>
      <c r="M14" s="150">
        <v>78300</v>
      </c>
      <c r="N14" s="147" t="s">
        <v>1255</v>
      </c>
      <c r="O14" s="142" t="s">
        <v>136</v>
      </c>
      <c r="P14" s="143" t="s">
        <v>137</v>
      </c>
    </row>
    <row r="15" spans="1:16" x14ac:dyDescent="0.2">
      <c r="A15" s="147" t="s">
        <v>1215</v>
      </c>
      <c r="B15" s="147"/>
      <c r="C15" s="147"/>
      <c r="D15" s="160"/>
      <c r="E15" s="148" t="s">
        <v>1214</v>
      </c>
      <c r="F15" s="145">
        <f t="shared" si="7"/>
        <v>58705</v>
      </c>
      <c r="G15" s="150">
        <v>49750</v>
      </c>
      <c r="H15" s="145">
        <f t="shared" si="8"/>
        <v>8955</v>
      </c>
      <c r="I15" s="147"/>
      <c r="J15" s="148"/>
      <c r="K15" s="145">
        <f t="shared" si="9"/>
        <v>995</v>
      </c>
      <c r="L15" s="145">
        <f t="shared" si="10"/>
        <v>57710</v>
      </c>
      <c r="M15" s="150">
        <v>57710</v>
      </c>
      <c r="N15" s="147" t="s">
        <v>1269</v>
      </c>
      <c r="O15" s="142" t="s">
        <v>136</v>
      </c>
      <c r="P15" s="143" t="s">
        <v>137</v>
      </c>
    </row>
    <row r="16" spans="1:16" x14ac:dyDescent="0.2">
      <c r="A16" s="14"/>
      <c r="B16" s="14"/>
      <c r="C16" s="14"/>
      <c r="D16" s="15"/>
      <c r="E16" s="53"/>
      <c r="F16" s="38">
        <f t="shared" si="7"/>
        <v>0</v>
      </c>
      <c r="G16" s="16"/>
      <c r="H16" s="38">
        <f t="shared" si="8"/>
        <v>0</v>
      </c>
      <c r="I16" s="14"/>
      <c r="J16" s="53"/>
      <c r="K16" s="38">
        <f t="shared" si="9"/>
        <v>0</v>
      </c>
      <c r="L16" s="38">
        <f t="shared" si="10"/>
        <v>0</v>
      </c>
      <c r="M16" s="16"/>
      <c r="N16" s="14"/>
      <c r="O16" s="14"/>
      <c r="P16" s="83"/>
    </row>
    <row r="17" spans="1:16" x14ac:dyDescent="0.2">
      <c r="A17" s="22"/>
      <c r="B17" s="22"/>
      <c r="C17" s="22"/>
      <c r="D17" s="23"/>
      <c r="E17" s="54"/>
      <c r="F17" s="38">
        <f t="shared" si="7"/>
        <v>0</v>
      </c>
      <c r="G17" s="16"/>
      <c r="H17" s="38">
        <f t="shared" si="8"/>
        <v>0</v>
      </c>
      <c r="I17" s="14"/>
      <c r="J17" s="53"/>
      <c r="K17" s="38">
        <f t="shared" si="9"/>
        <v>0</v>
      </c>
      <c r="L17" s="38">
        <f t="shared" si="10"/>
        <v>0</v>
      </c>
      <c r="M17" s="24"/>
      <c r="N17" s="22"/>
      <c r="O17" s="22"/>
      <c r="P17" s="37"/>
    </row>
    <row r="19" spans="1:16" ht="23.25" x14ac:dyDescent="0.35">
      <c r="E19" s="40" t="s">
        <v>37</v>
      </c>
      <c r="F19" s="27">
        <f>SUM(F2:F17)</f>
        <v>1056371.3</v>
      </c>
      <c r="G19" s="27">
        <f t="shared" ref="G19:M19" si="11">SUM(G2:G17)</f>
        <v>899120</v>
      </c>
      <c r="H19" s="27">
        <f t="shared" si="11"/>
        <v>157251.30000000002</v>
      </c>
      <c r="I19" s="28"/>
      <c r="J19" s="28"/>
      <c r="K19" s="27">
        <f t="shared" si="11"/>
        <v>17982.400000000001</v>
      </c>
      <c r="L19" s="27">
        <f t="shared" si="11"/>
        <v>1038388.8999999999</v>
      </c>
      <c r="M19" s="27">
        <f t="shared" si="11"/>
        <v>1038388</v>
      </c>
    </row>
    <row r="20" spans="1:16" ht="18.75" x14ac:dyDescent="0.3">
      <c r="E20" s="41" t="s">
        <v>38</v>
      </c>
    </row>
    <row r="21" spans="1:16" ht="18.75" x14ac:dyDescent="0.3">
      <c r="E21" s="181" t="s">
        <v>443</v>
      </c>
    </row>
    <row r="22" spans="1:16" x14ac:dyDescent="0.2">
      <c r="N22" s="33" t="e">
        <f>F6*2%</f>
        <v>#VALUE!</v>
      </c>
    </row>
    <row r="23" spans="1:16" x14ac:dyDescent="0.2">
      <c r="N23" s="36" t="e">
        <f>F6-N22</f>
        <v>#VALUE!</v>
      </c>
    </row>
  </sheetData>
  <mergeCells count="1">
    <mergeCell ref="A5:P5"/>
  </mergeCells>
  <hyperlinks>
    <hyperlink ref="E19" location="HOME!A1" display="HOME"/>
    <hyperlink ref="E20" location="MONTHWISE!A1" display="Monthwise"/>
    <hyperlink ref="E21" location="'GST-Monthwise'!A1" display="GST - Monthwis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O6" sqref="O6"/>
    </sheetView>
  </sheetViews>
  <sheetFormatPr defaultColWidth="9.140625" defaultRowHeight="12.75" x14ac:dyDescent="0.2"/>
  <cols>
    <col min="1" max="1" width="12.85546875" style="33" bestFit="1" customWidth="1"/>
    <col min="2" max="2" width="5.5703125" style="33" bestFit="1" customWidth="1"/>
    <col min="3" max="3" width="14.140625" style="33" bestFit="1" customWidth="1"/>
    <col min="4" max="4" width="5.5703125" style="84" bestFit="1" customWidth="1"/>
    <col min="5" max="5" width="24.140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5703125" style="33" bestFit="1" customWidth="1"/>
    <col min="16" max="16" width="11.7109375" style="33" bestFit="1" customWidth="1"/>
    <col min="17" max="16384" width="9.140625" style="33"/>
  </cols>
  <sheetData>
    <row r="1" spans="1:16" x14ac:dyDescent="0.2">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7" t="s">
        <v>277</v>
      </c>
      <c r="B2" s="147"/>
      <c r="C2" s="147"/>
      <c r="D2" s="160" t="s">
        <v>146</v>
      </c>
      <c r="E2" s="148" t="s">
        <v>273</v>
      </c>
      <c r="F2" s="145">
        <f t="shared" ref="F2:F13" si="0">SUM(G2:H2)</f>
        <v>33091.25</v>
      </c>
      <c r="G2" s="150">
        <v>28775</v>
      </c>
      <c r="H2" s="145">
        <f>G2*15%</f>
        <v>4316.25</v>
      </c>
      <c r="I2" s="147"/>
      <c r="J2" s="148"/>
      <c r="K2" s="145">
        <f t="shared" ref="K2:K13" si="1">G2*2%</f>
        <v>575.5</v>
      </c>
      <c r="L2" s="145">
        <f t="shared" ref="L2:L13" si="2">F2-K2</f>
        <v>32515.75</v>
      </c>
      <c r="M2" s="150">
        <v>32516</v>
      </c>
      <c r="N2" s="147" t="s">
        <v>498</v>
      </c>
      <c r="O2" s="142" t="s">
        <v>136</v>
      </c>
      <c r="P2" s="143" t="s">
        <v>137</v>
      </c>
    </row>
    <row r="3" spans="1:16" x14ac:dyDescent="0.2">
      <c r="A3" s="147" t="s">
        <v>277</v>
      </c>
      <c r="B3" s="147"/>
      <c r="C3" s="147"/>
      <c r="D3" s="160" t="s">
        <v>146</v>
      </c>
      <c r="E3" s="148" t="s">
        <v>274</v>
      </c>
      <c r="F3" s="145">
        <f t="shared" si="0"/>
        <v>23419.75</v>
      </c>
      <c r="G3" s="150">
        <v>20365</v>
      </c>
      <c r="H3" s="145">
        <f t="shared" ref="H3:H13" si="3">G3*15%</f>
        <v>3054.75</v>
      </c>
      <c r="I3" s="147"/>
      <c r="J3" s="148"/>
      <c r="K3" s="145">
        <f t="shared" si="1"/>
        <v>407.3</v>
      </c>
      <c r="L3" s="145">
        <f t="shared" si="2"/>
        <v>23012.45</v>
      </c>
      <c r="M3" s="150">
        <v>23012</v>
      </c>
      <c r="N3" s="147" t="s">
        <v>498</v>
      </c>
      <c r="O3" s="142" t="s">
        <v>136</v>
      </c>
      <c r="P3" s="143" t="s">
        <v>137</v>
      </c>
    </row>
    <row r="4" spans="1:16" x14ac:dyDescent="0.2">
      <c r="A4" s="14" t="s">
        <v>277</v>
      </c>
      <c r="B4" s="14"/>
      <c r="C4" s="14" t="s">
        <v>271</v>
      </c>
      <c r="D4" s="15" t="s">
        <v>194</v>
      </c>
      <c r="E4" s="53" t="s">
        <v>275</v>
      </c>
      <c r="F4" s="38">
        <f t="shared" si="0"/>
        <v>37591.199999999997</v>
      </c>
      <c r="G4" s="16">
        <v>32688</v>
      </c>
      <c r="H4" s="38">
        <f t="shared" si="3"/>
        <v>4903.2</v>
      </c>
      <c r="I4" s="14"/>
      <c r="J4" s="53"/>
      <c r="K4" s="38">
        <f t="shared" si="1"/>
        <v>653.76</v>
      </c>
      <c r="L4" s="38">
        <f t="shared" si="2"/>
        <v>36937.439999999995</v>
      </c>
      <c r="M4" s="16"/>
      <c r="N4" s="14"/>
      <c r="O4" s="12"/>
      <c r="P4" s="12"/>
    </row>
    <row r="5" spans="1:16" x14ac:dyDescent="0.2">
      <c r="A5" s="14" t="s">
        <v>277</v>
      </c>
      <c r="B5" s="14"/>
      <c r="C5" s="14" t="s">
        <v>272</v>
      </c>
      <c r="D5" s="15" t="s">
        <v>194</v>
      </c>
      <c r="E5" s="53" t="s">
        <v>276</v>
      </c>
      <c r="F5" s="38">
        <f t="shared" si="0"/>
        <v>1803.2</v>
      </c>
      <c r="G5" s="16">
        <v>1568</v>
      </c>
      <c r="H5" s="38">
        <f t="shared" si="3"/>
        <v>235.2</v>
      </c>
      <c r="I5" s="14"/>
      <c r="J5" s="53"/>
      <c r="K5" s="38">
        <f t="shared" si="1"/>
        <v>31.36</v>
      </c>
      <c r="L5" s="38">
        <f t="shared" si="2"/>
        <v>1771.8400000000001</v>
      </c>
      <c r="M5" s="16"/>
      <c r="N5" s="14"/>
      <c r="O5" s="12"/>
      <c r="P5" s="12"/>
    </row>
    <row r="6" spans="1:16" x14ac:dyDescent="0.2">
      <c r="A6" s="14" t="s">
        <v>333</v>
      </c>
      <c r="B6" s="14"/>
      <c r="C6" s="14" t="s">
        <v>337</v>
      </c>
      <c r="D6" s="15" t="s">
        <v>194</v>
      </c>
      <c r="E6" s="53" t="s">
        <v>336</v>
      </c>
      <c r="F6" s="38">
        <f t="shared" si="0"/>
        <v>22596.35</v>
      </c>
      <c r="G6" s="16">
        <v>19649</v>
      </c>
      <c r="H6" s="38">
        <f t="shared" si="3"/>
        <v>2947.35</v>
      </c>
      <c r="I6" s="14"/>
      <c r="J6" s="53"/>
      <c r="K6" s="38">
        <f t="shared" si="1"/>
        <v>392.98</v>
      </c>
      <c r="L6" s="38">
        <f t="shared" si="2"/>
        <v>22203.37</v>
      </c>
      <c r="M6" s="16"/>
      <c r="N6" s="14"/>
      <c r="O6" s="12"/>
      <c r="P6" s="12"/>
    </row>
    <row r="7" spans="1:16" x14ac:dyDescent="0.2">
      <c r="A7" s="14"/>
      <c r="B7" s="14"/>
      <c r="C7" s="14" t="s">
        <v>354</v>
      </c>
      <c r="D7" s="15" t="s">
        <v>40</v>
      </c>
      <c r="E7" s="53" t="s">
        <v>353</v>
      </c>
      <c r="F7" s="38">
        <f t="shared" si="0"/>
        <v>7523.3</v>
      </c>
      <c r="G7" s="16">
        <v>6542</v>
      </c>
      <c r="H7" s="38">
        <f t="shared" si="3"/>
        <v>981.3</v>
      </c>
      <c r="I7" s="14"/>
      <c r="J7" s="53"/>
      <c r="K7" s="38">
        <f t="shared" si="1"/>
        <v>130.84</v>
      </c>
      <c r="L7" s="38">
        <f t="shared" si="2"/>
        <v>7392.46</v>
      </c>
      <c r="M7" s="16"/>
      <c r="N7" s="14"/>
      <c r="O7" s="14"/>
      <c r="P7" s="83"/>
    </row>
    <row r="8" spans="1:16" x14ac:dyDescent="0.2">
      <c r="A8" s="14"/>
      <c r="B8" s="14"/>
      <c r="C8" s="14" t="s">
        <v>356</v>
      </c>
      <c r="D8" s="15" t="s">
        <v>40</v>
      </c>
      <c r="E8" s="53" t="s">
        <v>355</v>
      </c>
      <c r="F8" s="38">
        <f t="shared" si="0"/>
        <v>6584.9</v>
      </c>
      <c r="G8" s="16">
        <v>5726</v>
      </c>
      <c r="H8" s="38">
        <f t="shared" si="3"/>
        <v>858.9</v>
      </c>
      <c r="I8" s="14"/>
      <c r="J8" s="53"/>
      <c r="K8" s="38">
        <f t="shared" si="1"/>
        <v>114.52</v>
      </c>
      <c r="L8" s="38">
        <f t="shared" si="2"/>
        <v>6470.3799999999992</v>
      </c>
      <c r="M8" s="16"/>
      <c r="N8" s="14"/>
      <c r="O8" s="12"/>
      <c r="P8" s="12"/>
    </row>
    <row r="9" spans="1:16" x14ac:dyDescent="0.2">
      <c r="A9" s="14"/>
      <c r="B9" s="14"/>
      <c r="C9" s="14"/>
      <c r="D9" s="15"/>
      <c r="E9" s="53"/>
      <c r="F9" s="38">
        <f t="shared" si="0"/>
        <v>0</v>
      </c>
      <c r="G9" s="16"/>
      <c r="H9" s="38">
        <f t="shared" si="3"/>
        <v>0</v>
      </c>
      <c r="I9" s="14"/>
      <c r="J9" s="53"/>
      <c r="K9" s="38">
        <f t="shared" si="1"/>
        <v>0</v>
      </c>
      <c r="L9" s="38">
        <f t="shared" si="2"/>
        <v>0</v>
      </c>
      <c r="M9" s="16"/>
      <c r="N9" s="14"/>
      <c r="O9" s="12"/>
      <c r="P9" s="12"/>
    </row>
    <row r="10" spans="1:16" x14ac:dyDescent="0.2">
      <c r="A10" s="14"/>
      <c r="B10" s="14"/>
      <c r="C10" s="14"/>
      <c r="D10" s="15"/>
      <c r="E10" s="53"/>
      <c r="F10" s="38">
        <f t="shared" si="0"/>
        <v>0</v>
      </c>
      <c r="G10" s="16"/>
      <c r="H10" s="38">
        <f t="shared" si="3"/>
        <v>0</v>
      </c>
      <c r="I10" s="34"/>
      <c r="J10" s="53"/>
      <c r="K10" s="38">
        <f t="shared" si="1"/>
        <v>0</v>
      </c>
      <c r="L10" s="38">
        <f t="shared" si="2"/>
        <v>0</v>
      </c>
      <c r="M10" s="16"/>
      <c r="N10" s="14"/>
      <c r="O10" s="14"/>
      <c r="P10" s="83"/>
    </row>
    <row r="11" spans="1:16" x14ac:dyDescent="0.2">
      <c r="A11" s="14"/>
      <c r="B11" s="14"/>
      <c r="C11" s="14"/>
      <c r="D11" s="15"/>
      <c r="E11" s="53"/>
      <c r="F11" s="38">
        <f t="shared" si="0"/>
        <v>0</v>
      </c>
      <c r="G11" s="16"/>
      <c r="H11" s="38">
        <f t="shared" si="3"/>
        <v>0</v>
      </c>
      <c r="I11" s="34"/>
      <c r="J11" s="53"/>
      <c r="K11" s="38">
        <f t="shared" si="1"/>
        <v>0</v>
      </c>
      <c r="L11" s="38">
        <f t="shared" si="2"/>
        <v>0</v>
      </c>
      <c r="M11" s="16"/>
      <c r="N11" s="14"/>
      <c r="O11" s="14"/>
      <c r="P11" s="83"/>
    </row>
    <row r="12" spans="1:16" x14ac:dyDescent="0.2">
      <c r="A12" s="14"/>
      <c r="B12" s="14"/>
      <c r="C12" s="14"/>
      <c r="D12" s="15"/>
      <c r="E12" s="53"/>
      <c r="F12" s="38">
        <f t="shared" si="0"/>
        <v>0</v>
      </c>
      <c r="G12" s="16"/>
      <c r="H12" s="38">
        <f t="shared" si="3"/>
        <v>0</v>
      </c>
      <c r="I12" s="14"/>
      <c r="J12" s="53"/>
      <c r="K12" s="38">
        <f t="shared" si="1"/>
        <v>0</v>
      </c>
      <c r="L12" s="38">
        <f t="shared" si="2"/>
        <v>0</v>
      </c>
      <c r="M12" s="16"/>
      <c r="N12" s="14"/>
      <c r="O12" s="14"/>
      <c r="P12" s="83"/>
    </row>
    <row r="13" spans="1:16" x14ac:dyDescent="0.2">
      <c r="A13" s="22"/>
      <c r="B13" s="22"/>
      <c r="C13" s="22"/>
      <c r="D13" s="23"/>
      <c r="E13" s="54"/>
      <c r="F13" s="38">
        <f t="shared" si="0"/>
        <v>0</v>
      </c>
      <c r="G13" s="24"/>
      <c r="H13" s="38">
        <f t="shared" si="3"/>
        <v>0</v>
      </c>
      <c r="I13" s="22"/>
      <c r="J13" s="54"/>
      <c r="K13" s="38">
        <f t="shared" si="1"/>
        <v>0</v>
      </c>
      <c r="L13" s="38">
        <f t="shared" si="2"/>
        <v>0</v>
      </c>
      <c r="M13" s="24"/>
      <c r="N13" s="22"/>
      <c r="O13" s="22"/>
      <c r="P13" s="37"/>
    </row>
    <row r="15" spans="1:16" ht="23.25" x14ac:dyDescent="0.35">
      <c r="E15" s="40" t="s">
        <v>37</v>
      </c>
      <c r="F15" s="27">
        <f>SUM(F2:F13)</f>
        <v>132609.95000000001</v>
      </c>
      <c r="G15" s="27">
        <f t="shared" ref="G15:M15" si="4">SUM(G2:G13)</f>
        <v>115313</v>
      </c>
      <c r="H15" s="27">
        <f t="shared" si="4"/>
        <v>17296.950000000004</v>
      </c>
      <c r="I15" s="28"/>
      <c r="J15" s="28"/>
      <c r="K15" s="27">
        <f t="shared" si="4"/>
        <v>2306.2599999999998</v>
      </c>
      <c r="L15" s="27">
        <f t="shared" si="4"/>
        <v>130303.68999999999</v>
      </c>
      <c r="M15" s="27">
        <f t="shared" si="4"/>
        <v>55528</v>
      </c>
    </row>
    <row r="16" spans="1:16" ht="18.75" x14ac:dyDescent="0.3">
      <c r="E16" s="41" t="s">
        <v>38</v>
      </c>
    </row>
    <row r="17" spans="12:16" x14ac:dyDescent="0.2">
      <c r="P17" s="33">
        <v>51664</v>
      </c>
    </row>
    <row r="18" spans="12:16" x14ac:dyDescent="0.2">
      <c r="N18" s="33">
        <f>F6*2%</f>
        <v>451.92699999999996</v>
      </c>
      <c r="P18" s="33">
        <v>55528</v>
      </c>
    </row>
    <row r="19" spans="12:16" x14ac:dyDescent="0.2">
      <c r="N19" s="36">
        <f>F6-N18</f>
        <v>22144.422999999999</v>
      </c>
    </row>
    <row r="20" spans="12:16" x14ac:dyDescent="0.2">
      <c r="L20" s="36">
        <f>SUM(L2:L3)</f>
        <v>55528.2</v>
      </c>
    </row>
    <row r="21" spans="12:16" x14ac:dyDescent="0.2">
      <c r="L21" s="36">
        <v>51664</v>
      </c>
      <c r="P21" s="33">
        <v>76099</v>
      </c>
    </row>
    <row r="22" spans="12:16" x14ac:dyDescent="0.2">
      <c r="P22" s="33">
        <v>176440</v>
      </c>
    </row>
  </sheetData>
  <hyperlinks>
    <hyperlink ref="E15" location="HOME!A1" display="HOME"/>
    <hyperlink ref="E16" location="MONTHWISE!A1" display="Monthwis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E17" sqref="E17"/>
    </sheetView>
  </sheetViews>
  <sheetFormatPr defaultColWidth="9.140625" defaultRowHeight="12.75" x14ac:dyDescent="0.2"/>
  <cols>
    <col min="1" max="1" width="12.5703125" style="33" bestFit="1" customWidth="1"/>
    <col min="2" max="2" width="5.5703125" style="33" bestFit="1" customWidth="1"/>
    <col min="3" max="3" width="8.7109375" style="33" bestFit="1" customWidth="1"/>
    <col min="4" max="4" width="5.5703125" style="84" bestFit="1" customWidth="1"/>
    <col min="5" max="5" width="24.28515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42578125" style="33" bestFit="1" customWidth="1"/>
    <col min="16" max="16" width="11.7109375" style="33" bestFit="1" customWidth="1"/>
    <col min="17" max="16384" width="9.140625" style="33"/>
  </cols>
  <sheetData>
    <row r="1" spans="1:16" x14ac:dyDescent="0.2">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
      <c r="A2" s="147" t="s">
        <v>863</v>
      </c>
      <c r="B2" s="147"/>
      <c r="C2" s="147" t="s">
        <v>866</v>
      </c>
      <c r="D2" s="160" t="s">
        <v>40</v>
      </c>
      <c r="E2" s="148" t="s">
        <v>865</v>
      </c>
      <c r="F2" s="145">
        <f t="shared" ref="F2:F15" si="0">SUM(G2:H2)</f>
        <v>17788.5</v>
      </c>
      <c r="G2" s="150">
        <v>15075</v>
      </c>
      <c r="H2" s="145">
        <f>G2*18%</f>
        <v>2713.5</v>
      </c>
      <c r="I2" s="147"/>
      <c r="J2" s="148"/>
      <c r="K2" s="145">
        <f t="shared" ref="K2:K15" si="1">G2*2%</f>
        <v>301.5</v>
      </c>
      <c r="L2" s="145">
        <f t="shared" ref="L2:L15" si="2">F2-K2</f>
        <v>17487</v>
      </c>
      <c r="M2" s="150">
        <v>17788</v>
      </c>
      <c r="N2" s="147" t="s">
        <v>1260</v>
      </c>
      <c r="O2" s="142" t="s">
        <v>136</v>
      </c>
      <c r="P2" s="143" t="s">
        <v>137</v>
      </c>
    </row>
    <row r="3" spans="1:16" x14ac:dyDescent="0.2">
      <c r="A3" s="14"/>
      <c r="B3" s="14"/>
      <c r="C3" s="14"/>
      <c r="D3" s="15"/>
      <c r="E3" s="53"/>
      <c r="F3" s="38">
        <f t="shared" si="0"/>
        <v>0</v>
      </c>
      <c r="G3" s="16"/>
      <c r="H3" s="38">
        <f t="shared" ref="H3:H15" si="3">G3*18%</f>
        <v>0</v>
      </c>
      <c r="I3" s="14"/>
      <c r="J3" s="53"/>
      <c r="K3" s="38">
        <f t="shared" si="1"/>
        <v>0</v>
      </c>
      <c r="L3" s="38">
        <f t="shared" si="2"/>
        <v>0</v>
      </c>
      <c r="M3" s="16"/>
      <c r="N3" s="14"/>
      <c r="O3" s="12"/>
      <c r="P3" s="12"/>
    </row>
    <row r="4" spans="1:16" x14ac:dyDescent="0.2">
      <c r="A4" s="14"/>
      <c r="B4" s="14"/>
      <c r="C4" s="14"/>
      <c r="D4" s="15"/>
      <c r="E4" s="53"/>
      <c r="F4" s="38">
        <f t="shared" ref="F4:F13" si="4">SUM(G4:H4)</f>
        <v>0</v>
      </c>
      <c r="G4" s="16"/>
      <c r="H4" s="38">
        <f t="shared" si="3"/>
        <v>0</v>
      </c>
      <c r="I4" s="14"/>
      <c r="J4" s="53"/>
      <c r="K4" s="38">
        <f t="shared" si="1"/>
        <v>0</v>
      </c>
      <c r="L4" s="38">
        <f t="shared" si="2"/>
        <v>0</v>
      </c>
      <c r="M4" s="16"/>
      <c r="N4" s="14"/>
      <c r="O4" s="12"/>
      <c r="P4" s="12"/>
    </row>
    <row r="5" spans="1:16" x14ac:dyDescent="0.2">
      <c r="A5" s="14"/>
      <c r="B5" s="14"/>
      <c r="C5" s="14"/>
      <c r="D5" s="15"/>
      <c r="E5" s="53"/>
      <c r="F5" s="38">
        <f t="shared" si="4"/>
        <v>0</v>
      </c>
      <c r="G5" s="16"/>
      <c r="H5" s="38">
        <f t="shared" si="3"/>
        <v>0</v>
      </c>
      <c r="I5" s="14"/>
      <c r="J5" s="53"/>
      <c r="K5" s="38">
        <f t="shared" si="1"/>
        <v>0</v>
      </c>
      <c r="L5" s="38">
        <f t="shared" si="2"/>
        <v>0</v>
      </c>
      <c r="M5" s="16"/>
      <c r="N5" s="14"/>
      <c r="O5" s="12"/>
      <c r="P5" s="12"/>
    </row>
    <row r="6" spans="1:16" x14ac:dyDescent="0.2">
      <c r="A6" s="14"/>
      <c r="B6" s="14"/>
      <c r="C6" s="14"/>
      <c r="D6" s="15"/>
      <c r="E6" s="53"/>
      <c r="F6" s="38">
        <f t="shared" si="4"/>
        <v>0</v>
      </c>
      <c r="G6" s="16"/>
      <c r="H6" s="38">
        <f t="shared" si="3"/>
        <v>0</v>
      </c>
      <c r="I6" s="14"/>
      <c r="J6" s="53"/>
      <c r="K6" s="38">
        <f t="shared" si="1"/>
        <v>0</v>
      </c>
      <c r="L6" s="38">
        <f t="shared" si="2"/>
        <v>0</v>
      </c>
      <c r="M6" s="16"/>
      <c r="N6" s="14"/>
      <c r="O6" s="12"/>
      <c r="P6" s="12"/>
    </row>
    <row r="7" spans="1:16" x14ac:dyDescent="0.2">
      <c r="A7" s="14"/>
      <c r="B7" s="14"/>
      <c r="C7" s="14"/>
      <c r="D7" s="15"/>
      <c r="E7" s="53"/>
      <c r="F7" s="38">
        <f t="shared" si="4"/>
        <v>0</v>
      </c>
      <c r="G7" s="16"/>
      <c r="H7" s="38">
        <f t="shared" si="3"/>
        <v>0</v>
      </c>
      <c r="I7" s="14"/>
      <c r="J7" s="53"/>
      <c r="K7" s="38">
        <f t="shared" si="1"/>
        <v>0</v>
      </c>
      <c r="L7" s="38">
        <f t="shared" si="2"/>
        <v>0</v>
      </c>
      <c r="M7" s="16"/>
      <c r="N7" s="14"/>
      <c r="O7" s="12"/>
      <c r="P7" s="12"/>
    </row>
    <row r="8" spans="1:16" x14ac:dyDescent="0.2">
      <c r="A8" s="14"/>
      <c r="B8" s="14"/>
      <c r="C8" s="14"/>
      <c r="D8" s="15"/>
      <c r="E8" s="53"/>
      <c r="F8" s="38">
        <f t="shared" si="4"/>
        <v>0</v>
      </c>
      <c r="G8" s="16"/>
      <c r="H8" s="38">
        <f t="shared" si="3"/>
        <v>0</v>
      </c>
      <c r="I8" s="14"/>
      <c r="J8" s="53"/>
      <c r="K8" s="38">
        <f t="shared" si="1"/>
        <v>0</v>
      </c>
      <c r="L8" s="38">
        <f t="shared" si="2"/>
        <v>0</v>
      </c>
      <c r="M8" s="16"/>
      <c r="N8" s="14"/>
      <c r="O8" s="12"/>
      <c r="P8" s="12"/>
    </row>
    <row r="9" spans="1:16" x14ac:dyDescent="0.2">
      <c r="A9" s="14"/>
      <c r="B9" s="14"/>
      <c r="C9" s="14"/>
      <c r="D9" s="15"/>
      <c r="E9" s="53"/>
      <c r="F9" s="38">
        <f t="shared" si="4"/>
        <v>0</v>
      </c>
      <c r="G9" s="16"/>
      <c r="H9" s="38">
        <f t="shared" si="3"/>
        <v>0</v>
      </c>
      <c r="I9" s="14"/>
      <c r="J9" s="53"/>
      <c r="K9" s="38">
        <f t="shared" si="1"/>
        <v>0</v>
      </c>
      <c r="L9" s="38">
        <f t="shared" si="2"/>
        <v>0</v>
      </c>
      <c r="M9" s="16"/>
      <c r="N9" s="14"/>
      <c r="O9" s="12"/>
      <c r="P9" s="12"/>
    </row>
    <row r="10" spans="1:16" x14ac:dyDescent="0.2">
      <c r="A10" s="14"/>
      <c r="B10" s="14"/>
      <c r="C10" s="14"/>
      <c r="D10" s="15"/>
      <c r="E10" s="53"/>
      <c r="F10" s="38">
        <f t="shared" si="4"/>
        <v>0</v>
      </c>
      <c r="G10" s="16"/>
      <c r="H10" s="38">
        <f t="shared" si="3"/>
        <v>0</v>
      </c>
      <c r="I10" s="14"/>
      <c r="J10" s="53"/>
      <c r="K10" s="38">
        <f t="shared" si="1"/>
        <v>0</v>
      </c>
      <c r="L10" s="38">
        <f t="shared" si="2"/>
        <v>0</v>
      </c>
      <c r="M10" s="16"/>
      <c r="N10" s="14"/>
      <c r="O10" s="12"/>
      <c r="P10" s="12"/>
    </row>
    <row r="11" spans="1:16" x14ac:dyDescent="0.2">
      <c r="A11" s="14"/>
      <c r="B11" s="14"/>
      <c r="C11" s="14"/>
      <c r="D11" s="15"/>
      <c r="E11" s="53"/>
      <c r="F11" s="38">
        <f t="shared" si="4"/>
        <v>0</v>
      </c>
      <c r="G11" s="16"/>
      <c r="H11" s="38">
        <f t="shared" si="3"/>
        <v>0</v>
      </c>
      <c r="I11" s="14"/>
      <c r="J11" s="53"/>
      <c r="K11" s="38">
        <f t="shared" si="1"/>
        <v>0</v>
      </c>
      <c r="L11" s="38">
        <f t="shared" si="2"/>
        <v>0</v>
      </c>
      <c r="M11" s="16"/>
      <c r="N11" s="14"/>
      <c r="O11" s="12"/>
      <c r="P11" s="12"/>
    </row>
    <row r="12" spans="1:16" x14ac:dyDescent="0.2">
      <c r="A12" s="14"/>
      <c r="B12" s="14"/>
      <c r="C12" s="14"/>
      <c r="D12" s="15"/>
      <c r="E12" s="53"/>
      <c r="F12" s="38">
        <f t="shared" si="4"/>
        <v>0</v>
      </c>
      <c r="G12" s="16"/>
      <c r="H12" s="38">
        <f t="shared" si="3"/>
        <v>0</v>
      </c>
      <c r="I12" s="14"/>
      <c r="J12" s="53"/>
      <c r="K12" s="38">
        <f t="shared" si="1"/>
        <v>0</v>
      </c>
      <c r="L12" s="38">
        <f t="shared" si="2"/>
        <v>0</v>
      </c>
      <c r="M12" s="16"/>
      <c r="N12" s="14"/>
      <c r="O12" s="12"/>
      <c r="P12" s="12"/>
    </row>
    <row r="13" spans="1:16" x14ac:dyDescent="0.2">
      <c r="A13" s="14"/>
      <c r="B13" s="14"/>
      <c r="C13" s="14"/>
      <c r="D13" s="15"/>
      <c r="E13" s="53"/>
      <c r="F13" s="38">
        <f t="shared" si="4"/>
        <v>0</v>
      </c>
      <c r="G13" s="16"/>
      <c r="H13" s="38">
        <f t="shared" si="3"/>
        <v>0</v>
      </c>
      <c r="I13" s="14"/>
      <c r="J13" s="53"/>
      <c r="K13" s="38">
        <f t="shared" si="1"/>
        <v>0</v>
      </c>
      <c r="L13" s="38">
        <f t="shared" si="2"/>
        <v>0</v>
      </c>
      <c r="M13" s="16"/>
      <c r="N13" s="14"/>
      <c r="O13" s="14"/>
      <c r="P13" s="83"/>
    </row>
    <row r="14" spans="1:16" x14ac:dyDescent="0.2">
      <c r="A14" s="14"/>
      <c r="B14" s="14"/>
      <c r="C14" s="14"/>
      <c r="D14" s="15"/>
      <c r="E14" s="53"/>
      <c r="F14" s="38">
        <f t="shared" si="0"/>
        <v>0</v>
      </c>
      <c r="G14" s="16"/>
      <c r="H14" s="38">
        <f t="shared" si="3"/>
        <v>0</v>
      </c>
      <c r="I14" s="14"/>
      <c r="J14" s="53"/>
      <c r="K14" s="38">
        <f t="shared" si="1"/>
        <v>0</v>
      </c>
      <c r="L14" s="38">
        <f t="shared" si="2"/>
        <v>0</v>
      </c>
      <c r="M14" s="16"/>
      <c r="N14" s="14"/>
      <c r="O14" s="14"/>
      <c r="P14" s="83"/>
    </row>
    <row r="15" spans="1:16" x14ac:dyDescent="0.2">
      <c r="A15" s="22"/>
      <c r="B15" s="22"/>
      <c r="C15" s="22"/>
      <c r="D15" s="23"/>
      <c r="E15" s="54"/>
      <c r="F15" s="38">
        <f t="shared" si="0"/>
        <v>0</v>
      </c>
      <c r="G15" s="24"/>
      <c r="H15" s="38">
        <f t="shared" si="3"/>
        <v>0</v>
      </c>
      <c r="I15" s="22"/>
      <c r="J15" s="54"/>
      <c r="K15" s="38">
        <f t="shared" si="1"/>
        <v>0</v>
      </c>
      <c r="L15" s="38">
        <f t="shared" si="2"/>
        <v>0</v>
      </c>
      <c r="M15" s="24"/>
      <c r="N15" s="22"/>
      <c r="O15" s="22"/>
      <c r="P15" s="37"/>
    </row>
    <row r="17" spans="5:14" ht="23.25" x14ac:dyDescent="0.35">
      <c r="E17" s="40" t="s">
        <v>37</v>
      </c>
      <c r="F17" s="27">
        <f>SUM(F1:F15)</f>
        <v>17788.5</v>
      </c>
      <c r="G17" s="27">
        <f>SUM(G1:G15)</f>
        <v>15075</v>
      </c>
      <c r="H17" s="27">
        <f>SUM(H1:H15)</f>
        <v>2713.5</v>
      </c>
      <c r="I17" s="28"/>
      <c r="J17" s="28"/>
      <c r="K17" s="27">
        <f>SUM(K1:K15)</f>
        <v>301.5</v>
      </c>
      <c r="L17" s="27">
        <f>SUM(L1:L15)</f>
        <v>17487</v>
      </c>
      <c r="M17" s="27">
        <f>SUM(M1:M15)</f>
        <v>17788</v>
      </c>
    </row>
    <row r="18" spans="5:14" ht="18.75" x14ac:dyDescent="0.3">
      <c r="E18" s="41" t="s">
        <v>38</v>
      </c>
    </row>
    <row r="19" spans="5:14" ht="18.75" x14ac:dyDescent="0.3">
      <c r="E19" s="181" t="s">
        <v>443</v>
      </c>
    </row>
    <row r="20" spans="5:14" x14ac:dyDescent="0.2">
      <c r="N20" s="33" t="e">
        <f>F1*2%</f>
        <v>#VALUE!</v>
      </c>
    </row>
    <row r="21" spans="5:14" x14ac:dyDescent="0.2">
      <c r="N21" s="36" t="e">
        <f>F1-N20</f>
        <v>#VALUE!</v>
      </c>
    </row>
  </sheetData>
  <hyperlinks>
    <hyperlink ref="E17" location="HOME!A1" display="HOME"/>
    <hyperlink ref="E18" location="MONTHWISE!A1" display="Monthwise"/>
    <hyperlink ref="E19" location="'GST-Monthwise'!A1" display="GST - Monthwis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M10" sqref="M10"/>
    </sheetView>
  </sheetViews>
  <sheetFormatPr defaultColWidth="9.140625" defaultRowHeight="12.75" x14ac:dyDescent="0.2"/>
  <cols>
    <col min="1" max="1" width="12.5703125" style="33" bestFit="1" customWidth="1"/>
    <col min="2" max="2" width="5.5703125" style="33" bestFit="1" customWidth="1"/>
    <col min="3" max="3" width="8.7109375" style="33" bestFit="1" customWidth="1"/>
    <col min="4" max="4" width="5.5703125" style="84" bestFit="1" customWidth="1"/>
    <col min="5" max="5" width="24.28515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42578125" style="33" bestFit="1" customWidth="1"/>
    <col min="16" max="16" width="11.7109375" style="33" bestFit="1" customWidth="1"/>
    <col min="17" max="16384" width="9.140625" style="33"/>
  </cols>
  <sheetData>
    <row r="1" spans="1:16" x14ac:dyDescent="0.2">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
      <c r="A2" s="14" t="s">
        <v>546</v>
      </c>
      <c r="B2" s="14"/>
      <c r="C2" s="14"/>
      <c r="D2" s="15"/>
      <c r="E2" s="53" t="s">
        <v>554</v>
      </c>
      <c r="F2" s="38">
        <f t="shared" ref="F2:F15" si="0">SUM(G2:H2)</f>
        <v>14868</v>
      </c>
      <c r="G2" s="16">
        <v>12600</v>
      </c>
      <c r="H2" s="38">
        <f>G2*18%</f>
        <v>2268</v>
      </c>
      <c r="I2" s="14"/>
      <c r="J2" s="53"/>
      <c r="K2" s="38">
        <f t="shared" ref="K2:K15" si="1">G2*2%</f>
        <v>252</v>
      </c>
      <c r="L2" s="38">
        <f t="shared" ref="L2:L15" si="2">F2-K2</f>
        <v>14616</v>
      </c>
      <c r="M2" s="16"/>
      <c r="N2" s="14"/>
      <c r="O2" s="12"/>
      <c r="P2" s="12"/>
    </row>
    <row r="3" spans="1:16" x14ac:dyDescent="0.2">
      <c r="A3" s="14" t="s">
        <v>546</v>
      </c>
      <c r="B3" s="14"/>
      <c r="C3" s="14"/>
      <c r="D3" s="15"/>
      <c r="E3" s="53" t="s">
        <v>555</v>
      </c>
      <c r="F3" s="38">
        <f t="shared" si="0"/>
        <v>4114.66</v>
      </c>
      <c r="G3" s="16">
        <v>3487</v>
      </c>
      <c r="H3" s="38">
        <f t="shared" ref="H3:H15" si="3">G3*18%</f>
        <v>627.66</v>
      </c>
      <c r="I3" s="14"/>
      <c r="J3" s="53"/>
      <c r="K3" s="38">
        <f t="shared" si="1"/>
        <v>69.739999999999995</v>
      </c>
      <c r="L3" s="38">
        <f t="shared" si="2"/>
        <v>4044.92</v>
      </c>
      <c r="M3" s="16"/>
      <c r="N3" s="14"/>
      <c r="O3" s="12"/>
      <c r="P3" s="12"/>
    </row>
    <row r="4" spans="1:16" x14ac:dyDescent="0.2">
      <c r="A4" s="14"/>
      <c r="B4" s="14"/>
      <c r="C4" s="14"/>
      <c r="D4" s="15"/>
      <c r="E4" s="53"/>
      <c r="F4" s="38">
        <f t="shared" ref="F4:F13" si="4">SUM(G4:H4)</f>
        <v>0</v>
      </c>
      <c r="G4" s="16"/>
      <c r="H4" s="38">
        <f t="shared" ref="H4:H13" si="5">G4*18%</f>
        <v>0</v>
      </c>
      <c r="I4" s="14"/>
      <c r="J4" s="53"/>
      <c r="K4" s="38">
        <f t="shared" ref="K4:K13" si="6">G4*2%</f>
        <v>0</v>
      </c>
      <c r="L4" s="38">
        <f t="shared" ref="L4:L13" si="7">F4-K4</f>
        <v>0</v>
      </c>
      <c r="M4" s="16"/>
      <c r="N4" s="14"/>
      <c r="O4" s="12"/>
      <c r="P4" s="12"/>
    </row>
    <row r="5" spans="1:16" x14ac:dyDescent="0.2">
      <c r="A5" s="14"/>
      <c r="B5" s="14"/>
      <c r="C5" s="14"/>
      <c r="D5" s="15"/>
      <c r="E5" s="53"/>
      <c r="F5" s="38">
        <f t="shared" si="4"/>
        <v>0</v>
      </c>
      <c r="G5" s="16"/>
      <c r="H5" s="38">
        <f t="shared" si="5"/>
        <v>0</v>
      </c>
      <c r="I5" s="14"/>
      <c r="J5" s="53"/>
      <c r="K5" s="38">
        <f t="shared" si="6"/>
        <v>0</v>
      </c>
      <c r="L5" s="38">
        <f t="shared" si="7"/>
        <v>0</v>
      </c>
      <c r="M5" s="16"/>
      <c r="N5" s="14"/>
      <c r="O5" s="12"/>
      <c r="P5" s="12"/>
    </row>
    <row r="6" spans="1:16" x14ac:dyDescent="0.2">
      <c r="A6" s="14"/>
      <c r="B6" s="14"/>
      <c r="C6" s="14"/>
      <c r="D6" s="15"/>
      <c r="E6" s="53"/>
      <c r="F6" s="38">
        <f t="shared" si="4"/>
        <v>0</v>
      </c>
      <c r="G6" s="16"/>
      <c r="H6" s="38">
        <f t="shared" si="5"/>
        <v>0</v>
      </c>
      <c r="I6" s="14"/>
      <c r="J6" s="53"/>
      <c r="K6" s="38">
        <f t="shared" si="6"/>
        <v>0</v>
      </c>
      <c r="L6" s="38">
        <f t="shared" si="7"/>
        <v>0</v>
      </c>
      <c r="M6" s="16"/>
      <c r="N6" s="14"/>
      <c r="O6" s="12"/>
      <c r="P6" s="12"/>
    </row>
    <row r="7" spans="1:16" x14ac:dyDescent="0.2">
      <c r="A7" s="14"/>
      <c r="B7" s="14"/>
      <c r="C7" s="14"/>
      <c r="D7" s="15"/>
      <c r="E7" s="53"/>
      <c r="F7" s="38">
        <f t="shared" si="4"/>
        <v>0</v>
      </c>
      <c r="G7" s="16"/>
      <c r="H7" s="38">
        <f t="shared" si="5"/>
        <v>0</v>
      </c>
      <c r="I7" s="14"/>
      <c r="J7" s="53"/>
      <c r="K7" s="38">
        <f t="shared" si="6"/>
        <v>0</v>
      </c>
      <c r="L7" s="38">
        <f t="shared" si="7"/>
        <v>0</v>
      </c>
      <c r="M7" s="16"/>
      <c r="N7" s="14"/>
      <c r="O7" s="12"/>
      <c r="P7" s="12"/>
    </row>
    <row r="8" spans="1:16" x14ac:dyDescent="0.2">
      <c r="A8" s="14"/>
      <c r="B8" s="14"/>
      <c r="C8" s="14"/>
      <c r="D8" s="15"/>
      <c r="E8" s="53"/>
      <c r="F8" s="38">
        <f t="shared" si="4"/>
        <v>0</v>
      </c>
      <c r="G8" s="16"/>
      <c r="H8" s="38">
        <f t="shared" si="5"/>
        <v>0</v>
      </c>
      <c r="I8" s="14"/>
      <c r="J8" s="53"/>
      <c r="K8" s="38">
        <f t="shared" si="6"/>
        <v>0</v>
      </c>
      <c r="L8" s="38">
        <f t="shared" si="7"/>
        <v>0</v>
      </c>
      <c r="M8" s="16"/>
      <c r="N8" s="14"/>
      <c r="O8" s="12"/>
      <c r="P8" s="12"/>
    </row>
    <row r="9" spans="1:16" x14ac:dyDescent="0.2">
      <c r="A9" s="14"/>
      <c r="B9" s="14"/>
      <c r="C9" s="14"/>
      <c r="D9" s="15"/>
      <c r="E9" s="53"/>
      <c r="F9" s="38">
        <f t="shared" si="4"/>
        <v>0</v>
      </c>
      <c r="G9" s="16"/>
      <c r="H9" s="38">
        <f t="shared" si="5"/>
        <v>0</v>
      </c>
      <c r="I9" s="14"/>
      <c r="J9" s="53"/>
      <c r="K9" s="38">
        <f t="shared" si="6"/>
        <v>0</v>
      </c>
      <c r="L9" s="38">
        <f t="shared" si="7"/>
        <v>0</v>
      </c>
      <c r="M9" s="16"/>
      <c r="N9" s="14"/>
      <c r="O9" s="12"/>
      <c r="P9" s="12"/>
    </row>
    <row r="10" spans="1:16" x14ac:dyDescent="0.2">
      <c r="A10" s="14"/>
      <c r="B10" s="14"/>
      <c r="C10" s="14"/>
      <c r="D10" s="15"/>
      <c r="E10" s="53"/>
      <c r="F10" s="38">
        <f t="shared" si="4"/>
        <v>0</v>
      </c>
      <c r="G10" s="16"/>
      <c r="H10" s="38">
        <f t="shared" si="5"/>
        <v>0</v>
      </c>
      <c r="I10" s="14"/>
      <c r="J10" s="53"/>
      <c r="K10" s="38">
        <f t="shared" si="6"/>
        <v>0</v>
      </c>
      <c r="L10" s="38">
        <f t="shared" si="7"/>
        <v>0</v>
      </c>
      <c r="M10" s="16"/>
      <c r="N10" s="14"/>
      <c r="O10" s="12"/>
      <c r="P10" s="12"/>
    </row>
    <row r="11" spans="1:16" x14ac:dyDescent="0.2">
      <c r="A11" s="14"/>
      <c r="B11" s="14"/>
      <c r="C11" s="14"/>
      <c r="D11" s="15"/>
      <c r="E11" s="53"/>
      <c r="F11" s="38">
        <f t="shared" si="4"/>
        <v>0</v>
      </c>
      <c r="G11" s="16"/>
      <c r="H11" s="38">
        <f t="shared" si="5"/>
        <v>0</v>
      </c>
      <c r="I11" s="14"/>
      <c r="J11" s="53"/>
      <c r="K11" s="38">
        <f t="shared" si="6"/>
        <v>0</v>
      </c>
      <c r="L11" s="38">
        <f t="shared" si="7"/>
        <v>0</v>
      </c>
      <c r="M11" s="16"/>
      <c r="N11" s="14"/>
      <c r="O11" s="12"/>
      <c r="P11" s="12"/>
    </row>
    <row r="12" spans="1:16" x14ac:dyDescent="0.2">
      <c r="A12" s="14"/>
      <c r="B12" s="14"/>
      <c r="C12" s="14"/>
      <c r="D12" s="15"/>
      <c r="E12" s="53"/>
      <c r="F12" s="38">
        <f t="shared" si="4"/>
        <v>0</v>
      </c>
      <c r="G12" s="16"/>
      <c r="H12" s="38">
        <f t="shared" si="5"/>
        <v>0</v>
      </c>
      <c r="I12" s="14"/>
      <c r="J12" s="53"/>
      <c r="K12" s="38">
        <f t="shared" si="6"/>
        <v>0</v>
      </c>
      <c r="L12" s="38">
        <f t="shared" si="7"/>
        <v>0</v>
      </c>
      <c r="M12" s="16"/>
      <c r="N12" s="14"/>
      <c r="O12" s="12"/>
      <c r="P12" s="12"/>
    </row>
    <row r="13" spans="1:16" x14ac:dyDescent="0.2">
      <c r="A13" s="14"/>
      <c r="B13" s="14"/>
      <c r="C13" s="14"/>
      <c r="D13" s="15"/>
      <c r="E13" s="53"/>
      <c r="F13" s="38">
        <f t="shared" si="4"/>
        <v>0</v>
      </c>
      <c r="G13" s="16"/>
      <c r="H13" s="38">
        <f t="shared" si="5"/>
        <v>0</v>
      </c>
      <c r="I13" s="14"/>
      <c r="J13" s="53"/>
      <c r="K13" s="38">
        <f t="shared" si="6"/>
        <v>0</v>
      </c>
      <c r="L13" s="38">
        <f t="shared" si="7"/>
        <v>0</v>
      </c>
      <c r="M13" s="16"/>
      <c r="N13" s="14"/>
      <c r="O13" s="14"/>
      <c r="P13" s="83"/>
    </row>
    <row r="14" spans="1:16" x14ac:dyDescent="0.2">
      <c r="A14" s="14"/>
      <c r="B14" s="14"/>
      <c r="C14" s="14"/>
      <c r="D14" s="15"/>
      <c r="E14" s="53"/>
      <c r="F14" s="38">
        <f t="shared" si="0"/>
        <v>0</v>
      </c>
      <c r="G14" s="16"/>
      <c r="H14" s="38">
        <f t="shared" si="3"/>
        <v>0</v>
      </c>
      <c r="I14" s="14"/>
      <c r="J14" s="53"/>
      <c r="K14" s="38">
        <f t="shared" si="1"/>
        <v>0</v>
      </c>
      <c r="L14" s="38">
        <f t="shared" si="2"/>
        <v>0</v>
      </c>
      <c r="M14" s="16"/>
      <c r="N14" s="14"/>
      <c r="O14" s="14"/>
      <c r="P14" s="83"/>
    </row>
    <row r="15" spans="1:16" x14ac:dyDescent="0.2">
      <c r="A15" s="22"/>
      <c r="B15" s="22"/>
      <c r="C15" s="22"/>
      <c r="D15" s="23"/>
      <c r="E15" s="54"/>
      <c r="F15" s="38">
        <f t="shared" si="0"/>
        <v>0</v>
      </c>
      <c r="G15" s="24"/>
      <c r="H15" s="38">
        <f t="shared" si="3"/>
        <v>0</v>
      </c>
      <c r="I15" s="22"/>
      <c r="J15" s="54"/>
      <c r="K15" s="38">
        <f t="shared" si="1"/>
        <v>0</v>
      </c>
      <c r="L15" s="38">
        <f t="shared" si="2"/>
        <v>0</v>
      </c>
      <c r="M15" s="24"/>
      <c r="N15" s="22"/>
      <c r="O15" s="22"/>
      <c r="P15" s="37"/>
    </row>
    <row r="17" spans="5:14" ht="23.25" x14ac:dyDescent="0.35">
      <c r="E17" s="40" t="s">
        <v>37</v>
      </c>
      <c r="F17" s="27">
        <f>SUM(F1:F15)</f>
        <v>18982.66</v>
      </c>
      <c r="G17" s="27">
        <f>SUM(G1:G15)</f>
        <v>16087</v>
      </c>
      <c r="H17" s="27">
        <f>SUM(H1:H15)</f>
        <v>2895.66</v>
      </c>
      <c r="I17" s="28"/>
      <c r="J17" s="28"/>
      <c r="K17" s="27">
        <f>SUM(K1:K15)</f>
        <v>321.74</v>
      </c>
      <c r="L17" s="27">
        <f>SUM(L1:L15)</f>
        <v>18660.919999999998</v>
      </c>
      <c r="M17" s="27">
        <f>SUM(M1:M15)</f>
        <v>0</v>
      </c>
    </row>
    <row r="18" spans="5:14" ht="18.75" x14ac:dyDescent="0.3">
      <c r="E18" s="41" t="s">
        <v>38</v>
      </c>
    </row>
    <row r="19" spans="5:14" ht="18.75" x14ac:dyDescent="0.3">
      <c r="E19" s="181" t="s">
        <v>443</v>
      </c>
    </row>
    <row r="20" spans="5:14" x14ac:dyDescent="0.2">
      <c r="N20" s="33" t="e">
        <f>F1*2%</f>
        <v>#VALUE!</v>
      </c>
    </row>
    <row r="21" spans="5:14" x14ac:dyDescent="0.2">
      <c r="N21" s="36" t="e">
        <f>F1-N20</f>
        <v>#VALUE!</v>
      </c>
    </row>
  </sheetData>
  <hyperlinks>
    <hyperlink ref="E17" location="HOME!A1" display="HOME"/>
    <hyperlink ref="E18" location="MONTHWISE!A1" display="Monthwise"/>
    <hyperlink ref="E19" location="'GST-Monthwise'!A1" display="GST - Monthwis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E17" sqref="E17"/>
    </sheetView>
  </sheetViews>
  <sheetFormatPr defaultColWidth="9.140625" defaultRowHeight="12.75" x14ac:dyDescent="0.2"/>
  <cols>
    <col min="1" max="1" width="12.5703125" style="33" bestFit="1" customWidth="1"/>
    <col min="2" max="2" width="5.5703125" style="33" bestFit="1" customWidth="1"/>
    <col min="3" max="3" width="8.7109375" style="33" bestFit="1" customWidth="1"/>
    <col min="4" max="4" width="5.5703125" style="84" bestFit="1" customWidth="1"/>
    <col min="5" max="5" width="23.1406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7.425781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42578125" style="33" bestFit="1" customWidth="1"/>
    <col min="16" max="16" width="11.7109375" style="33" bestFit="1" customWidth="1"/>
    <col min="17" max="16384" width="9.140625" style="33"/>
  </cols>
  <sheetData>
    <row r="1" spans="1:16" x14ac:dyDescent="0.2">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
      <c r="A2" s="147" t="s">
        <v>1092</v>
      </c>
      <c r="B2" s="147"/>
      <c r="C2" s="147"/>
      <c r="D2" s="160"/>
      <c r="E2" s="148" t="s">
        <v>1091</v>
      </c>
      <c r="F2" s="145">
        <f t="shared" ref="F2:F15" si="0">SUM(G2:H2)</f>
        <v>2861.5</v>
      </c>
      <c r="G2" s="150">
        <v>2425</v>
      </c>
      <c r="H2" s="145">
        <f>G2*18%</f>
        <v>436.5</v>
      </c>
      <c r="I2" s="147"/>
      <c r="J2" s="148"/>
      <c r="K2" s="145">
        <f t="shared" ref="K2:K15" si="1">G2*2%</f>
        <v>48.5</v>
      </c>
      <c r="L2" s="145">
        <f t="shared" ref="L2:L15" si="2">F2-K2</f>
        <v>2813</v>
      </c>
      <c r="M2" s="150">
        <v>2813</v>
      </c>
      <c r="N2" s="147" t="s">
        <v>1247</v>
      </c>
      <c r="O2" s="142" t="s">
        <v>136</v>
      </c>
      <c r="P2" s="143" t="s">
        <v>137</v>
      </c>
    </row>
    <row r="3" spans="1:16" x14ac:dyDescent="0.2">
      <c r="A3" s="14"/>
      <c r="B3" s="14"/>
      <c r="C3" s="14"/>
      <c r="D3" s="15"/>
      <c r="E3" s="53"/>
      <c r="F3" s="38">
        <f t="shared" si="0"/>
        <v>0</v>
      </c>
      <c r="G3" s="16"/>
      <c r="H3" s="38">
        <f t="shared" ref="H3:H15" si="3">G3*18%</f>
        <v>0</v>
      </c>
      <c r="I3" s="14"/>
      <c r="J3" s="53"/>
      <c r="K3" s="38">
        <f t="shared" si="1"/>
        <v>0</v>
      </c>
      <c r="L3" s="38">
        <f t="shared" si="2"/>
        <v>0</v>
      </c>
      <c r="M3" s="16"/>
      <c r="N3" s="14"/>
      <c r="O3" s="12"/>
      <c r="P3" s="12"/>
    </row>
    <row r="4" spans="1:16" x14ac:dyDescent="0.2">
      <c r="A4" s="14"/>
      <c r="B4" s="14"/>
      <c r="C4" s="14"/>
      <c r="D4" s="15"/>
      <c r="E4" s="53"/>
      <c r="F4" s="38">
        <f t="shared" ref="F4:F13" si="4">SUM(G4:H4)</f>
        <v>0</v>
      </c>
      <c r="G4" s="16"/>
      <c r="H4" s="38">
        <f t="shared" si="3"/>
        <v>0</v>
      </c>
      <c r="I4" s="14"/>
      <c r="J4" s="53"/>
      <c r="K4" s="38">
        <f t="shared" si="1"/>
        <v>0</v>
      </c>
      <c r="L4" s="38">
        <f t="shared" si="2"/>
        <v>0</v>
      </c>
      <c r="M4" s="16"/>
      <c r="N4" s="14"/>
      <c r="O4" s="12"/>
      <c r="P4" s="12"/>
    </row>
    <row r="5" spans="1:16" x14ac:dyDescent="0.2">
      <c r="A5" s="14"/>
      <c r="B5" s="14"/>
      <c r="C5" s="14"/>
      <c r="D5" s="15"/>
      <c r="E5" s="53"/>
      <c r="F5" s="38">
        <f t="shared" si="4"/>
        <v>0</v>
      </c>
      <c r="G5" s="16"/>
      <c r="H5" s="38">
        <f t="shared" si="3"/>
        <v>0</v>
      </c>
      <c r="I5" s="14"/>
      <c r="J5" s="53"/>
      <c r="K5" s="38">
        <f t="shared" si="1"/>
        <v>0</v>
      </c>
      <c r="L5" s="38">
        <f t="shared" si="2"/>
        <v>0</v>
      </c>
      <c r="M5" s="16"/>
      <c r="N5" s="14"/>
      <c r="O5" s="12"/>
      <c r="P5" s="12"/>
    </row>
    <row r="6" spans="1:16" x14ac:dyDescent="0.2">
      <c r="A6" s="14"/>
      <c r="B6" s="14"/>
      <c r="C6" s="14"/>
      <c r="D6" s="15"/>
      <c r="E6" s="53"/>
      <c r="F6" s="38">
        <f t="shared" si="4"/>
        <v>0</v>
      </c>
      <c r="G6" s="16"/>
      <c r="H6" s="38">
        <f t="shared" si="3"/>
        <v>0</v>
      </c>
      <c r="I6" s="14"/>
      <c r="J6" s="53"/>
      <c r="K6" s="38">
        <f t="shared" si="1"/>
        <v>0</v>
      </c>
      <c r="L6" s="38">
        <f t="shared" si="2"/>
        <v>0</v>
      </c>
      <c r="M6" s="16"/>
      <c r="N6" s="14"/>
      <c r="O6" s="12"/>
      <c r="P6" s="12"/>
    </row>
    <row r="7" spans="1:16" x14ac:dyDescent="0.2">
      <c r="A7" s="14"/>
      <c r="B7" s="14"/>
      <c r="C7" s="14"/>
      <c r="D7" s="15"/>
      <c r="E7" s="53"/>
      <c r="F7" s="38">
        <f t="shared" si="4"/>
        <v>0</v>
      </c>
      <c r="G7" s="16"/>
      <c r="H7" s="38">
        <f t="shared" si="3"/>
        <v>0</v>
      </c>
      <c r="I7" s="14"/>
      <c r="J7" s="53"/>
      <c r="K7" s="38">
        <f t="shared" si="1"/>
        <v>0</v>
      </c>
      <c r="L7" s="38">
        <f t="shared" si="2"/>
        <v>0</v>
      </c>
      <c r="M7" s="16"/>
      <c r="N7" s="14"/>
      <c r="O7" s="12"/>
      <c r="P7" s="12"/>
    </row>
    <row r="8" spans="1:16" x14ac:dyDescent="0.2">
      <c r="A8" s="14"/>
      <c r="B8" s="14"/>
      <c r="C8" s="14"/>
      <c r="D8" s="15"/>
      <c r="E8" s="53"/>
      <c r="F8" s="38">
        <f t="shared" si="4"/>
        <v>0</v>
      </c>
      <c r="G8" s="16"/>
      <c r="H8" s="38">
        <f t="shared" si="3"/>
        <v>0</v>
      </c>
      <c r="I8" s="14"/>
      <c r="J8" s="53"/>
      <c r="K8" s="38">
        <f t="shared" si="1"/>
        <v>0</v>
      </c>
      <c r="L8" s="38">
        <f t="shared" si="2"/>
        <v>0</v>
      </c>
      <c r="M8" s="16"/>
      <c r="N8" s="14"/>
      <c r="O8" s="12"/>
      <c r="P8" s="12"/>
    </row>
    <row r="9" spans="1:16" x14ac:dyDescent="0.2">
      <c r="A9" s="14"/>
      <c r="B9" s="14"/>
      <c r="C9" s="14"/>
      <c r="D9" s="15"/>
      <c r="E9" s="53"/>
      <c r="F9" s="38">
        <f t="shared" si="4"/>
        <v>0</v>
      </c>
      <c r="G9" s="16"/>
      <c r="H9" s="38">
        <f t="shared" si="3"/>
        <v>0</v>
      </c>
      <c r="I9" s="14"/>
      <c r="J9" s="53"/>
      <c r="K9" s="38">
        <f t="shared" si="1"/>
        <v>0</v>
      </c>
      <c r="L9" s="38">
        <f t="shared" si="2"/>
        <v>0</v>
      </c>
      <c r="M9" s="16"/>
      <c r="N9" s="14"/>
      <c r="O9" s="12"/>
      <c r="P9" s="12"/>
    </row>
    <row r="10" spans="1:16" x14ac:dyDescent="0.2">
      <c r="A10" s="14"/>
      <c r="B10" s="14"/>
      <c r="C10" s="14"/>
      <c r="D10" s="15"/>
      <c r="E10" s="53"/>
      <c r="F10" s="38">
        <f t="shared" si="4"/>
        <v>0</v>
      </c>
      <c r="G10" s="16"/>
      <c r="H10" s="38">
        <f t="shared" si="3"/>
        <v>0</v>
      </c>
      <c r="I10" s="14"/>
      <c r="J10" s="53"/>
      <c r="K10" s="38">
        <f t="shared" si="1"/>
        <v>0</v>
      </c>
      <c r="L10" s="38">
        <f t="shared" si="2"/>
        <v>0</v>
      </c>
      <c r="M10" s="16"/>
      <c r="N10" s="14"/>
      <c r="O10" s="12"/>
      <c r="P10" s="12"/>
    </row>
    <row r="11" spans="1:16" x14ac:dyDescent="0.2">
      <c r="A11" s="14"/>
      <c r="B11" s="14"/>
      <c r="C11" s="14"/>
      <c r="D11" s="15"/>
      <c r="E11" s="53"/>
      <c r="F11" s="38">
        <f t="shared" si="4"/>
        <v>0</v>
      </c>
      <c r="G11" s="16"/>
      <c r="H11" s="38">
        <f t="shared" si="3"/>
        <v>0</v>
      </c>
      <c r="I11" s="14"/>
      <c r="J11" s="53"/>
      <c r="K11" s="38">
        <f t="shared" si="1"/>
        <v>0</v>
      </c>
      <c r="L11" s="38">
        <f t="shared" si="2"/>
        <v>0</v>
      </c>
      <c r="M11" s="16"/>
      <c r="N11" s="14"/>
      <c r="O11" s="12"/>
      <c r="P11" s="12"/>
    </row>
    <row r="12" spans="1:16" x14ac:dyDescent="0.2">
      <c r="A12" s="14"/>
      <c r="B12" s="14"/>
      <c r="C12" s="14"/>
      <c r="D12" s="15"/>
      <c r="E12" s="53"/>
      <c r="F12" s="38">
        <f t="shared" si="4"/>
        <v>0</v>
      </c>
      <c r="G12" s="16"/>
      <c r="H12" s="38">
        <f t="shared" si="3"/>
        <v>0</v>
      </c>
      <c r="I12" s="14"/>
      <c r="J12" s="53"/>
      <c r="K12" s="38">
        <f t="shared" si="1"/>
        <v>0</v>
      </c>
      <c r="L12" s="38">
        <f t="shared" si="2"/>
        <v>0</v>
      </c>
      <c r="M12" s="16"/>
      <c r="N12" s="14"/>
      <c r="O12" s="12"/>
      <c r="P12" s="12"/>
    </row>
    <row r="13" spans="1:16" x14ac:dyDescent="0.2">
      <c r="A13" s="14"/>
      <c r="B13" s="14"/>
      <c r="C13" s="14"/>
      <c r="D13" s="15"/>
      <c r="E13" s="53"/>
      <c r="F13" s="38">
        <f t="shared" si="4"/>
        <v>0</v>
      </c>
      <c r="G13" s="16"/>
      <c r="H13" s="38">
        <f t="shared" si="3"/>
        <v>0</v>
      </c>
      <c r="I13" s="14"/>
      <c r="J13" s="53"/>
      <c r="K13" s="38">
        <f t="shared" si="1"/>
        <v>0</v>
      </c>
      <c r="L13" s="38">
        <f t="shared" si="2"/>
        <v>0</v>
      </c>
      <c r="M13" s="16"/>
      <c r="N13" s="14"/>
      <c r="O13" s="14"/>
      <c r="P13" s="83"/>
    </row>
    <row r="14" spans="1:16" x14ac:dyDescent="0.2">
      <c r="A14" s="14"/>
      <c r="B14" s="14"/>
      <c r="C14" s="14"/>
      <c r="D14" s="15"/>
      <c r="E14" s="53"/>
      <c r="F14" s="38">
        <f t="shared" si="0"/>
        <v>0</v>
      </c>
      <c r="G14" s="16"/>
      <c r="H14" s="38">
        <f t="shared" si="3"/>
        <v>0</v>
      </c>
      <c r="I14" s="14"/>
      <c r="J14" s="53"/>
      <c r="K14" s="38">
        <f t="shared" si="1"/>
        <v>0</v>
      </c>
      <c r="L14" s="38">
        <f t="shared" si="2"/>
        <v>0</v>
      </c>
      <c r="M14" s="16"/>
      <c r="N14" s="14"/>
      <c r="O14" s="14"/>
      <c r="P14" s="83"/>
    </row>
    <row r="15" spans="1:16" x14ac:dyDescent="0.2">
      <c r="A15" s="22"/>
      <c r="B15" s="22"/>
      <c r="C15" s="22"/>
      <c r="D15" s="23"/>
      <c r="E15" s="54"/>
      <c r="F15" s="38">
        <f t="shared" si="0"/>
        <v>0</v>
      </c>
      <c r="G15" s="24"/>
      <c r="H15" s="38">
        <f t="shared" si="3"/>
        <v>0</v>
      </c>
      <c r="I15" s="22"/>
      <c r="J15" s="54"/>
      <c r="K15" s="38">
        <f t="shared" si="1"/>
        <v>0</v>
      </c>
      <c r="L15" s="38">
        <f t="shared" si="2"/>
        <v>0</v>
      </c>
      <c r="M15" s="24"/>
      <c r="N15" s="22"/>
      <c r="O15" s="22"/>
      <c r="P15" s="37"/>
    </row>
    <row r="17" spans="5:14" ht="23.25" x14ac:dyDescent="0.35">
      <c r="E17" s="40" t="s">
        <v>37</v>
      </c>
      <c r="F17" s="27">
        <f>SUM(F1:F15)</f>
        <v>2861.5</v>
      </c>
      <c r="G17" s="27">
        <f>SUM(G1:G15)</f>
        <v>2425</v>
      </c>
      <c r="H17" s="27">
        <f>SUM(H1:H15)</f>
        <v>436.5</v>
      </c>
      <c r="I17" s="28"/>
      <c r="J17" s="28"/>
      <c r="K17" s="27">
        <f>SUM(K1:K15)</f>
        <v>48.5</v>
      </c>
      <c r="L17" s="27">
        <f>SUM(L1:L15)</f>
        <v>2813</v>
      </c>
      <c r="M17" s="27">
        <f>SUM(M1:M15)</f>
        <v>2813</v>
      </c>
    </row>
    <row r="18" spans="5:14" ht="18.75" x14ac:dyDescent="0.3">
      <c r="E18" s="41" t="s">
        <v>38</v>
      </c>
    </row>
    <row r="19" spans="5:14" ht="18.75" x14ac:dyDescent="0.3">
      <c r="E19" s="181" t="s">
        <v>443</v>
      </c>
    </row>
    <row r="20" spans="5:14" x14ac:dyDescent="0.2">
      <c r="N20" s="33" t="e">
        <f>F1*2%</f>
        <v>#VALUE!</v>
      </c>
    </row>
    <row r="21" spans="5:14" x14ac:dyDescent="0.2">
      <c r="N21" s="36" t="e">
        <f>F1-N20</f>
        <v>#VALUE!</v>
      </c>
    </row>
  </sheetData>
  <hyperlinks>
    <hyperlink ref="E17" location="HOME!A1" display="HOME"/>
    <hyperlink ref="E18" location="MONTHWISE!A1" display="Monthwise"/>
    <hyperlink ref="E19" location="'GST-Monthwise'!A1" display="GST - Monthwis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9"/>
  <sheetViews>
    <sheetView topLeftCell="A4" workbookViewId="0">
      <selection activeCell="E17" sqref="E17"/>
    </sheetView>
  </sheetViews>
  <sheetFormatPr defaultRowHeight="15" x14ac:dyDescent="0.25"/>
  <cols>
    <col min="1" max="1" width="12.28515625" bestFit="1" customWidth="1"/>
    <col min="2" max="2" width="5.5703125" bestFit="1" customWidth="1"/>
    <col min="3" max="3" width="8.7109375" bestFit="1" customWidth="1"/>
    <col min="4" max="4" width="5.5703125" bestFit="1" customWidth="1"/>
    <col min="5" max="5" width="26.5703125" bestFit="1" customWidth="1"/>
    <col min="6" max="6" width="10.42578125" bestFit="1" customWidth="1"/>
    <col min="7" max="7" width="9.28515625" bestFit="1" customWidth="1"/>
    <col min="8" max="8" width="8.7109375" bestFit="1" customWidth="1"/>
    <col min="9" max="9" width="10.7109375" bestFit="1" customWidth="1"/>
    <col min="10" max="10" width="8.42578125" bestFit="1" customWidth="1"/>
    <col min="11" max="11" width="6.5703125" bestFit="1" customWidth="1"/>
    <col min="12" max="12" width="12.140625" bestFit="1" customWidth="1"/>
    <col min="13" max="13" width="13.5703125" bestFit="1" customWidth="1"/>
    <col min="14" max="14" width="14.85546875" bestFit="1" customWidth="1"/>
    <col min="15" max="15" width="5.5703125" bestFit="1" customWidth="1"/>
    <col min="16" max="16" width="11.7109375" bestFit="1" customWidth="1"/>
  </cols>
  <sheetData>
    <row r="1" spans="1:16" x14ac:dyDescent="0.25">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5">
      <c r="A2" s="147" t="s">
        <v>114</v>
      </c>
      <c r="B2" s="147"/>
      <c r="C2" s="147"/>
      <c r="D2" s="160"/>
      <c r="E2" s="148" t="s">
        <v>116</v>
      </c>
      <c r="F2" s="145">
        <f>SUM(G2:H2)</f>
        <v>17721.5</v>
      </c>
      <c r="G2" s="150">
        <v>15410</v>
      </c>
      <c r="H2" s="145">
        <f>G2*15%</f>
        <v>2311.5</v>
      </c>
      <c r="I2" s="152">
        <v>42795</v>
      </c>
      <c r="J2" s="152">
        <f>I2+45</f>
        <v>42840</v>
      </c>
      <c r="K2" s="145">
        <f>G2*2%</f>
        <v>308.2</v>
      </c>
      <c r="L2" s="145">
        <f>F2-K2</f>
        <v>17413.3</v>
      </c>
      <c r="M2" s="150">
        <v>17413</v>
      </c>
      <c r="N2" s="147" t="s">
        <v>269</v>
      </c>
      <c r="O2" s="142" t="s">
        <v>136</v>
      </c>
      <c r="P2" s="143" t="s">
        <v>137</v>
      </c>
    </row>
    <row r="3" spans="1:16" x14ac:dyDescent="0.25">
      <c r="A3" s="147" t="s">
        <v>237</v>
      </c>
      <c r="B3" s="147"/>
      <c r="C3" s="147"/>
      <c r="D3" s="160"/>
      <c r="E3" s="148" t="s">
        <v>236</v>
      </c>
      <c r="F3" s="145">
        <f t="shared" ref="F3:F15" si="0">SUM(G3:H3)</f>
        <v>4830</v>
      </c>
      <c r="G3" s="150">
        <v>4200</v>
      </c>
      <c r="H3" s="145">
        <f t="shared" ref="H3:H4" si="1">G3*15%</f>
        <v>630</v>
      </c>
      <c r="I3" s="147"/>
      <c r="J3" s="148"/>
      <c r="K3" s="145">
        <f t="shared" ref="K3:K15" si="2">G3*2%</f>
        <v>84</v>
      </c>
      <c r="L3" s="145">
        <f t="shared" ref="L3:L15" si="3">F3-K3</f>
        <v>4746</v>
      </c>
      <c r="M3" s="150">
        <v>4746</v>
      </c>
      <c r="N3" s="147" t="s">
        <v>269</v>
      </c>
      <c r="O3" s="142" t="s">
        <v>136</v>
      </c>
      <c r="P3" s="143" t="s">
        <v>137</v>
      </c>
    </row>
    <row r="4" spans="1:16" x14ac:dyDescent="0.25">
      <c r="A4" s="147" t="s">
        <v>385</v>
      </c>
      <c r="B4" s="147"/>
      <c r="C4" s="147"/>
      <c r="D4" s="160"/>
      <c r="E4" s="148" t="s">
        <v>417</v>
      </c>
      <c r="F4" s="145">
        <f t="shared" si="0"/>
        <v>6975.9</v>
      </c>
      <c r="G4" s="150">
        <v>6066</v>
      </c>
      <c r="H4" s="145">
        <f t="shared" si="1"/>
        <v>909.9</v>
      </c>
      <c r="I4" s="147"/>
      <c r="J4" s="148"/>
      <c r="K4" s="145">
        <f t="shared" si="2"/>
        <v>121.32000000000001</v>
      </c>
      <c r="L4" s="145">
        <f t="shared" si="3"/>
        <v>6854.58</v>
      </c>
      <c r="M4" s="150">
        <v>6854</v>
      </c>
      <c r="N4" s="147" t="s">
        <v>942</v>
      </c>
      <c r="O4" s="142" t="s">
        <v>136</v>
      </c>
      <c r="P4" s="143" t="s">
        <v>137</v>
      </c>
    </row>
    <row r="5" spans="1:16" x14ac:dyDescent="0.25">
      <c r="A5" s="14"/>
      <c r="B5" s="14"/>
      <c r="C5" s="14"/>
      <c r="D5" s="15"/>
      <c r="E5" s="53"/>
      <c r="F5" s="38"/>
      <c r="G5" s="16"/>
      <c r="H5" s="38"/>
      <c r="I5" s="14"/>
      <c r="J5" s="53"/>
      <c r="K5" s="38"/>
      <c r="L5" s="38"/>
      <c r="M5" s="16"/>
      <c r="N5" s="14"/>
      <c r="O5" s="12"/>
      <c r="P5" s="12"/>
    </row>
    <row r="6" spans="1:16" x14ac:dyDescent="0.25">
      <c r="A6" s="176" t="s">
        <v>22</v>
      </c>
      <c r="B6" s="176" t="s">
        <v>23</v>
      </c>
      <c r="C6" s="176" t="s">
        <v>24</v>
      </c>
      <c r="D6" s="176" t="s">
        <v>25</v>
      </c>
      <c r="E6" s="176" t="s">
        <v>26</v>
      </c>
      <c r="F6" s="177" t="s">
        <v>27</v>
      </c>
      <c r="G6" s="177" t="s">
        <v>28</v>
      </c>
      <c r="H6" s="177" t="s">
        <v>434</v>
      </c>
      <c r="I6" s="176" t="s">
        <v>30</v>
      </c>
      <c r="J6" s="176" t="s">
        <v>31</v>
      </c>
      <c r="K6" s="177" t="s">
        <v>32</v>
      </c>
      <c r="L6" s="177" t="s">
        <v>19</v>
      </c>
      <c r="M6" s="177" t="s">
        <v>33</v>
      </c>
      <c r="N6" s="177" t="s">
        <v>34</v>
      </c>
      <c r="O6" s="177" t="s">
        <v>35</v>
      </c>
      <c r="P6" s="178" t="s">
        <v>36</v>
      </c>
    </row>
    <row r="7" spans="1:16" x14ac:dyDescent="0.25">
      <c r="A7" s="147" t="s">
        <v>857</v>
      </c>
      <c r="B7" s="147"/>
      <c r="C7" s="147"/>
      <c r="D7" s="160"/>
      <c r="E7" s="148" t="s">
        <v>859</v>
      </c>
      <c r="F7" s="145">
        <f t="shared" si="0"/>
        <v>14234.34</v>
      </c>
      <c r="G7" s="150">
        <v>12063</v>
      </c>
      <c r="H7" s="145">
        <f>G7*18%</f>
        <v>2171.34</v>
      </c>
      <c r="I7" s="147"/>
      <c r="J7" s="148"/>
      <c r="K7" s="145">
        <f t="shared" si="2"/>
        <v>241.26</v>
      </c>
      <c r="L7" s="145">
        <f t="shared" si="3"/>
        <v>13993.08</v>
      </c>
      <c r="M7" s="150">
        <v>13993</v>
      </c>
      <c r="N7" s="147" t="s">
        <v>968</v>
      </c>
      <c r="O7" s="142" t="s">
        <v>136</v>
      </c>
      <c r="P7" s="143" t="s">
        <v>137</v>
      </c>
    </row>
    <row r="8" spans="1:16" x14ac:dyDescent="0.25">
      <c r="A8" s="147" t="s">
        <v>1149</v>
      </c>
      <c r="B8" s="147"/>
      <c r="C8" s="147"/>
      <c r="D8" s="160"/>
      <c r="E8" s="148" t="s">
        <v>1150</v>
      </c>
      <c r="F8" s="145">
        <f t="shared" si="0"/>
        <v>6252.82</v>
      </c>
      <c r="G8" s="150">
        <v>5299</v>
      </c>
      <c r="H8" s="145">
        <f t="shared" ref="H8:H15" si="4">G8*18%</f>
        <v>953.81999999999994</v>
      </c>
      <c r="I8" s="147"/>
      <c r="J8" s="148"/>
      <c r="K8" s="145">
        <f t="shared" si="2"/>
        <v>105.98</v>
      </c>
      <c r="L8" s="145">
        <f t="shared" si="3"/>
        <v>6146.84</v>
      </c>
      <c r="M8" s="150">
        <v>6147</v>
      </c>
      <c r="N8" s="147"/>
      <c r="O8" s="142" t="s">
        <v>136</v>
      </c>
      <c r="P8" s="144">
        <v>173520</v>
      </c>
    </row>
    <row r="9" spans="1:16" x14ac:dyDescent="0.25">
      <c r="A9" s="14"/>
      <c r="B9" s="14"/>
      <c r="C9" s="14"/>
      <c r="D9" s="15"/>
      <c r="E9" s="53"/>
      <c r="F9" s="38">
        <f t="shared" si="0"/>
        <v>0</v>
      </c>
      <c r="G9" s="16"/>
      <c r="H9" s="38">
        <f t="shared" si="4"/>
        <v>0</v>
      </c>
      <c r="I9" s="14"/>
      <c r="J9" s="53"/>
      <c r="K9" s="38">
        <f t="shared" si="2"/>
        <v>0</v>
      </c>
      <c r="L9" s="38">
        <f t="shared" si="3"/>
        <v>0</v>
      </c>
      <c r="M9" s="16"/>
      <c r="N9" s="14"/>
      <c r="O9" s="14"/>
      <c r="P9" s="83"/>
    </row>
    <row r="10" spans="1:16" x14ac:dyDescent="0.25">
      <c r="A10" s="14"/>
      <c r="B10" s="14"/>
      <c r="C10" s="14"/>
      <c r="D10" s="15"/>
      <c r="E10" s="53"/>
      <c r="F10" s="38">
        <f t="shared" si="0"/>
        <v>0</v>
      </c>
      <c r="G10" s="16"/>
      <c r="H10" s="38">
        <f t="shared" si="4"/>
        <v>0</v>
      </c>
      <c r="I10" s="14"/>
      <c r="J10" s="53"/>
      <c r="K10" s="38">
        <f t="shared" si="2"/>
        <v>0</v>
      </c>
      <c r="L10" s="38">
        <f t="shared" si="3"/>
        <v>0</v>
      </c>
      <c r="M10" s="16"/>
      <c r="N10" s="14"/>
      <c r="O10" s="14"/>
      <c r="P10" s="83"/>
    </row>
    <row r="11" spans="1:16" x14ac:dyDescent="0.25">
      <c r="A11" s="14"/>
      <c r="B11" s="14"/>
      <c r="C11" s="14"/>
      <c r="D11" s="15"/>
      <c r="E11" s="53"/>
      <c r="F11" s="38">
        <f t="shared" si="0"/>
        <v>0</v>
      </c>
      <c r="G11" s="16"/>
      <c r="H11" s="38">
        <f t="shared" si="4"/>
        <v>0</v>
      </c>
      <c r="I11" s="14"/>
      <c r="J11" s="53"/>
      <c r="K11" s="38">
        <f t="shared" si="2"/>
        <v>0</v>
      </c>
      <c r="L11" s="38">
        <f t="shared" si="3"/>
        <v>0</v>
      </c>
      <c r="M11" s="16"/>
      <c r="N11" s="14"/>
      <c r="O11" s="14"/>
      <c r="P11" s="83"/>
    </row>
    <row r="12" spans="1:16" x14ac:dyDescent="0.25">
      <c r="A12" s="14"/>
      <c r="B12" s="14"/>
      <c r="C12" s="14"/>
      <c r="D12" s="15"/>
      <c r="E12" s="53"/>
      <c r="F12" s="38">
        <f t="shared" si="0"/>
        <v>0</v>
      </c>
      <c r="G12" s="16"/>
      <c r="H12" s="38">
        <f t="shared" si="4"/>
        <v>0</v>
      </c>
      <c r="I12" s="34"/>
      <c r="J12" s="53"/>
      <c r="K12" s="38">
        <f t="shared" si="2"/>
        <v>0</v>
      </c>
      <c r="L12" s="38">
        <f t="shared" si="3"/>
        <v>0</v>
      </c>
      <c r="M12" s="16"/>
      <c r="N12" s="14"/>
      <c r="O12" s="14"/>
      <c r="P12" s="83"/>
    </row>
    <row r="13" spans="1:16" x14ac:dyDescent="0.25">
      <c r="A13" s="14"/>
      <c r="B13" s="14"/>
      <c r="C13" s="14"/>
      <c r="D13" s="15"/>
      <c r="E13" s="53"/>
      <c r="F13" s="38">
        <f t="shared" si="0"/>
        <v>0</v>
      </c>
      <c r="G13" s="16"/>
      <c r="H13" s="38">
        <f t="shared" si="4"/>
        <v>0</v>
      </c>
      <c r="I13" s="34"/>
      <c r="J13" s="53"/>
      <c r="K13" s="38">
        <f t="shared" si="2"/>
        <v>0</v>
      </c>
      <c r="L13" s="38">
        <f t="shared" si="3"/>
        <v>0</v>
      </c>
      <c r="M13" s="16"/>
      <c r="N13" s="14"/>
      <c r="O13" s="14"/>
      <c r="P13" s="83"/>
    </row>
    <row r="14" spans="1:16" x14ac:dyDescent="0.25">
      <c r="A14" s="14"/>
      <c r="B14" s="14"/>
      <c r="C14" s="14"/>
      <c r="D14" s="15"/>
      <c r="E14" s="53"/>
      <c r="F14" s="38">
        <f t="shared" si="0"/>
        <v>0</v>
      </c>
      <c r="G14" s="16"/>
      <c r="H14" s="38">
        <f t="shared" si="4"/>
        <v>0</v>
      </c>
      <c r="I14" s="14"/>
      <c r="J14" s="53"/>
      <c r="K14" s="38">
        <f t="shared" si="2"/>
        <v>0</v>
      </c>
      <c r="L14" s="38">
        <f t="shared" si="3"/>
        <v>0</v>
      </c>
      <c r="M14" s="16"/>
      <c r="N14" s="14"/>
      <c r="O14" s="14"/>
      <c r="P14" s="83"/>
    </row>
    <row r="15" spans="1:16" x14ac:dyDescent="0.25">
      <c r="A15" s="22"/>
      <c r="B15" s="22"/>
      <c r="C15" s="22"/>
      <c r="D15" s="23"/>
      <c r="E15" s="54"/>
      <c r="F15" s="38">
        <f t="shared" si="0"/>
        <v>0</v>
      </c>
      <c r="G15" s="24"/>
      <c r="H15" s="38">
        <f t="shared" si="4"/>
        <v>0</v>
      </c>
      <c r="I15" s="22"/>
      <c r="J15" s="54"/>
      <c r="K15" s="38">
        <f t="shared" si="2"/>
        <v>0</v>
      </c>
      <c r="L15" s="38">
        <f t="shared" si="3"/>
        <v>0</v>
      </c>
      <c r="M15" s="24"/>
      <c r="N15" s="22"/>
      <c r="O15" s="22"/>
      <c r="P15" s="37"/>
    </row>
    <row r="16" spans="1:16" x14ac:dyDescent="0.25">
      <c r="A16" s="33"/>
      <c r="B16" s="33"/>
      <c r="C16" s="33"/>
      <c r="D16" s="84"/>
      <c r="E16" s="55"/>
      <c r="F16" s="36"/>
      <c r="G16" s="26"/>
      <c r="H16" s="36"/>
      <c r="I16" s="33"/>
      <c r="J16" s="55"/>
      <c r="K16" s="26"/>
      <c r="L16" s="36"/>
      <c r="M16" s="36"/>
      <c r="N16" s="33"/>
      <c r="O16" s="33"/>
      <c r="P16" s="33"/>
    </row>
    <row r="17" spans="1:16" ht="23.25" x14ac:dyDescent="0.35">
      <c r="A17" s="33"/>
      <c r="B17" s="33"/>
      <c r="C17" s="33"/>
      <c r="D17" s="84"/>
      <c r="E17" s="40" t="s">
        <v>37</v>
      </c>
      <c r="F17" s="27">
        <f>SUM(F2:F15)</f>
        <v>50014.560000000005</v>
      </c>
      <c r="G17" s="27">
        <f t="shared" ref="G17:M17" si="5">SUM(G2:G15)</f>
        <v>43038</v>
      </c>
      <c r="H17" s="27">
        <f t="shared" si="5"/>
        <v>6976.5599999999995</v>
      </c>
      <c r="I17" s="28"/>
      <c r="J17" s="28"/>
      <c r="K17" s="27">
        <f t="shared" si="5"/>
        <v>860.76</v>
      </c>
      <c r="L17" s="27">
        <f t="shared" si="5"/>
        <v>49153.8</v>
      </c>
      <c r="M17" s="27">
        <f t="shared" si="5"/>
        <v>49153</v>
      </c>
      <c r="N17" s="33"/>
      <c r="O17" s="33"/>
      <c r="P17" s="33"/>
    </row>
    <row r="18" spans="1:16" ht="18.75" x14ac:dyDescent="0.3">
      <c r="A18" s="33"/>
      <c r="B18" s="33"/>
      <c r="C18" s="33"/>
      <c r="D18" s="84"/>
      <c r="E18" s="41" t="s">
        <v>38</v>
      </c>
      <c r="F18" s="36"/>
      <c r="G18" s="26"/>
      <c r="H18" s="36"/>
      <c r="I18" s="33"/>
      <c r="J18" s="55"/>
      <c r="K18" s="26"/>
      <c r="L18" s="36"/>
      <c r="M18" s="36"/>
      <c r="N18" s="33"/>
      <c r="O18" s="33"/>
      <c r="P18" s="33"/>
    </row>
    <row r="19" spans="1:16" ht="18.75" x14ac:dyDescent="0.3">
      <c r="E19" s="181" t="s">
        <v>443</v>
      </c>
    </row>
  </sheetData>
  <hyperlinks>
    <hyperlink ref="E17" location="HOME!A1" display="HOME"/>
    <hyperlink ref="E18" location="MONTHWISE!A1" display="Monthwise"/>
    <hyperlink ref="E19" location="'GST-Monthwise'!A1" display="GST - Monthwise"/>
  </hyperlinks>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A1:P20"/>
  <sheetViews>
    <sheetView workbookViewId="0">
      <selection activeCell="E15" sqref="E15"/>
    </sheetView>
  </sheetViews>
  <sheetFormatPr defaultRowHeight="15" x14ac:dyDescent="0.25"/>
  <cols>
    <col min="1" max="1" width="12.7109375" bestFit="1" customWidth="1"/>
    <col min="2" max="2" width="5.5703125" bestFit="1" customWidth="1"/>
    <col min="3" max="3" width="20.42578125" bestFit="1" customWidth="1"/>
    <col min="4" max="4" width="5.5703125" bestFit="1" customWidth="1"/>
    <col min="5" max="5" width="23.140625" bestFit="1" customWidth="1"/>
    <col min="6" max="6" width="10.42578125" bestFit="1" customWidth="1"/>
    <col min="7" max="7" width="9.28515625" bestFit="1" customWidth="1"/>
    <col min="8" max="8" width="8.7109375" bestFit="1" customWidth="1"/>
    <col min="9" max="9" width="10.7109375" bestFit="1" customWidth="1"/>
    <col min="10" max="10" width="8.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5">
      <c r="A2" s="147" t="s">
        <v>263</v>
      </c>
      <c r="B2" s="147"/>
      <c r="C2" s="147" t="s">
        <v>337</v>
      </c>
      <c r="D2" s="160" t="s">
        <v>1170</v>
      </c>
      <c r="E2" s="148" t="s">
        <v>404</v>
      </c>
      <c r="F2" s="145">
        <f t="shared" ref="F2:F13" si="0">SUM(G2:H2)</f>
        <v>99774</v>
      </c>
      <c r="G2" s="150">
        <v>86760</v>
      </c>
      <c r="H2" s="145">
        <f>G2*15%</f>
        <v>13014</v>
      </c>
      <c r="I2" s="152">
        <v>42886</v>
      </c>
      <c r="J2" s="152"/>
      <c r="K2" s="145">
        <f t="shared" ref="K2:K13" si="1">G2*2%</f>
        <v>1735.2</v>
      </c>
      <c r="L2" s="145">
        <f t="shared" ref="L2:L13" si="2">F2-K2</f>
        <v>98038.8</v>
      </c>
      <c r="M2" s="150">
        <v>138000</v>
      </c>
      <c r="N2" s="147" t="s">
        <v>1149</v>
      </c>
      <c r="O2" s="142" t="s">
        <v>136</v>
      </c>
      <c r="P2" s="143" t="s">
        <v>137</v>
      </c>
    </row>
    <row r="3" spans="1:16" x14ac:dyDescent="0.25">
      <c r="A3" s="167" t="s">
        <v>263</v>
      </c>
      <c r="B3" s="167"/>
      <c r="C3" s="167" t="s">
        <v>1171</v>
      </c>
      <c r="D3" s="168" t="s">
        <v>109</v>
      </c>
      <c r="E3" s="169" t="s">
        <v>405</v>
      </c>
      <c r="F3" s="274">
        <f t="shared" si="0"/>
        <v>23000</v>
      </c>
      <c r="G3" s="170">
        <v>20000</v>
      </c>
      <c r="H3" s="274">
        <f t="shared" ref="H3" si="3">G3*15%</f>
        <v>3000</v>
      </c>
      <c r="I3" s="171">
        <v>42886</v>
      </c>
      <c r="J3" s="169"/>
      <c r="K3" s="274">
        <f t="shared" si="1"/>
        <v>400</v>
      </c>
      <c r="L3" s="274">
        <f t="shared" si="2"/>
        <v>22600</v>
      </c>
      <c r="M3" s="170"/>
      <c r="N3" s="167"/>
      <c r="O3" s="266"/>
      <c r="P3" s="275"/>
    </row>
    <row r="4" spans="1:16" x14ac:dyDescent="0.25">
      <c r="A4" s="14"/>
      <c r="B4" s="14"/>
      <c r="C4" s="14"/>
      <c r="D4" s="15"/>
      <c r="E4" s="53"/>
      <c r="F4" s="38"/>
      <c r="G4" s="16"/>
      <c r="H4" s="38"/>
      <c r="I4" s="14"/>
      <c r="J4" s="53"/>
      <c r="K4" s="38"/>
      <c r="L4" s="38"/>
      <c r="M4" s="16"/>
      <c r="N4" s="14"/>
      <c r="O4" s="14"/>
      <c r="P4" s="83"/>
    </row>
    <row r="5" spans="1:16" x14ac:dyDescent="0.25">
      <c r="A5" s="176" t="s">
        <v>22</v>
      </c>
      <c r="B5" s="176" t="s">
        <v>23</v>
      </c>
      <c r="C5" s="176" t="s">
        <v>24</v>
      </c>
      <c r="D5" s="176" t="s">
        <v>25</v>
      </c>
      <c r="E5" s="176" t="s">
        <v>26</v>
      </c>
      <c r="F5" s="177" t="s">
        <v>27</v>
      </c>
      <c r="G5" s="177" t="s">
        <v>28</v>
      </c>
      <c r="H5" s="177" t="s">
        <v>434</v>
      </c>
      <c r="I5" s="176" t="s">
        <v>30</v>
      </c>
      <c r="J5" s="176" t="s">
        <v>31</v>
      </c>
      <c r="K5" s="177" t="s">
        <v>32</v>
      </c>
      <c r="L5" s="177" t="s">
        <v>19</v>
      </c>
      <c r="M5" s="177" t="s">
        <v>33</v>
      </c>
      <c r="N5" s="177" t="s">
        <v>34</v>
      </c>
      <c r="O5" s="177" t="s">
        <v>35</v>
      </c>
      <c r="P5" s="178" t="s">
        <v>36</v>
      </c>
    </row>
    <row r="6" spans="1:16" x14ac:dyDescent="0.25">
      <c r="A6" s="14" t="s">
        <v>583</v>
      </c>
      <c r="B6" s="14"/>
      <c r="C6" s="14" t="s">
        <v>1172</v>
      </c>
      <c r="D6" s="15" t="s">
        <v>146</v>
      </c>
      <c r="E6" s="53" t="s">
        <v>586</v>
      </c>
      <c r="F6" s="38">
        <f t="shared" si="0"/>
        <v>118745.76</v>
      </c>
      <c r="G6" s="16">
        <v>100632</v>
      </c>
      <c r="H6" s="38">
        <f>G6*18%</f>
        <v>18113.759999999998</v>
      </c>
      <c r="I6" s="14"/>
      <c r="J6" s="53"/>
      <c r="K6" s="38">
        <f t="shared" si="1"/>
        <v>2012.64</v>
      </c>
      <c r="L6" s="38">
        <f t="shared" si="2"/>
        <v>116733.12</v>
      </c>
      <c r="M6" s="16"/>
      <c r="N6" s="14"/>
      <c r="O6" s="14"/>
      <c r="P6" s="83"/>
    </row>
    <row r="7" spans="1:16" x14ac:dyDescent="0.25">
      <c r="A7" s="14" t="s">
        <v>611</v>
      </c>
      <c r="B7" s="14"/>
      <c r="C7" s="14" t="s">
        <v>613</v>
      </c>
      <c r="D7" s="15" t="s">
        <v>104</v>
      </c>
      <c r="E7" s="53" t="s">
        <v>612</v>
      </c>
      <c r="F7" s="38">
        <f t="shared" si="0"/>
        <v>655490</v>
      </c>
      <c r="G7" s="16">
        <v>555500</v>
      </c>
      <c r="H7" s="38">
        <f t="shared" ref="H7:H13" si="4">G7*18%</f>
        <v>99990</v>
      </c>
      <c r="I7" s="14"/>
      <c r="J7" s="53"/>
      <c r="K7" s="38">
        <f t="shared" si="1"/>
        <v>11110</v>
      </c>
      <c r="L7" s="38">
        <f t="shared" si="2"/>
        <v>644380</v>
      </c>
      <c r="M7" s="16"/>
      <c r="N7" s="14"/>
      <c r="O7" s="14"/>
      <c r="P7" s="83"/>
    </row>
    <row r="8" spans="1:16" x14ac:dyDescent="0.25">
      <c r="A8" s="147" t="s">
        <v>611</v>
      </c>
      <c r="B8" s="147"/>
      <c r="C8" s="147" t="s">
        <v>615</v>
      </c>
      <c r="D8" s="160" t="s">
        <v>109</v>
      </c>
      <c r="E8" s="148" t="s">
        <v>614</v>
      </c>
      <c r="F8" s="145">
        <f t="shared" si="0"/>
        <v>38165.919999999998</v>
      </c>
      <c r="G8" s="150">
        <v>32344</v>
      </c>
      <c r="H8" s="145">
        <f t="shared" si="4"/>
        <v>5821.92</v>
      </c>
      <c r="I8" s="147"/>
      <c r="J8" s="148"/>
      <c r="K8" s="145">
        <f t="shared" si="1"/>
        <v>646.88</v>
      </c>
      <c r="L8" s="145">
        <f t="shared" si="2"/>
        <v>37519.040000000001</v>
      </c>
      <c r="M8" s="150"/>
      <c r="N8" s="147"/>
      <c r="O8" s="142" t="s">
        <v>136</v>
      </c>
      <c r="P8" s="143" t="s">
        <v>137</v>
      </c>
    </row>
    <row r="9" spans="1:16" x14ac:dyDescent="0.25">
      <c r="A9" s="14"/>
      <c r="B9" s="14"/>
      <c r="C9" s="14"/>
      <c r="D9" s="15"/>
      <c r="E9" s="53"/>
      <c r="F9" s="38">
        <f t="shared" si="0"/>
        <v>0</v>
      </c>
      <c r="G9" s="16"/>
      <c r="H9" s="38">
        <f t="shared" si="4"/>
        <v>0</v>
      </c>
      <c r="I9" s="14"/>
      <c r="J9" s="53"/>
      <c r="K9" s="38">
        <f t="shared" si="1"/>
        <v>0</v>
      </c>
      <c r="L9" s="38">
        <f t="shared" si="2"/>
        <v>0</v>
      </c>
      <c r="M9" s="16">
        <v>276773</v>
      </c>
      <c r="N9" s="14"/>
      <c r="O9" s="14"/>
      <c r="P9" s="83"/>
    </row>
    <row r="10" spans="1:16" x14ac:dyDescent="0.25">
      <c r="A10" s="14"/>
      <c r="B10" s="14"/>
      <c r="C10" s="14"/>
      <c r="D10" s="15"/>
      <c r="E10" s="53"/>
      <c r="F10" s="38">
        <f t="shared" si="0"/>
        <v>0</v>
      </c>
      <c r="G10" s="16"/>
      <c r="H10" s="38">
        <f t="shared" si="4"/>
        <v>0</v>
      </c>
      <c r="I10" s="34"/>
      <c r="J10" s="53"/>
      <c r="K10" s="38">
        <f t="shared" si="1"/>
        <v>0</v>
      </c>
      <c r="L10" s="38">
        <f t="shared" si="2"/>
        <v>0</v>
      </c>
      <c r="M10" s="16"/>
      <c r="N10" s="14"/>
      <c r="O10" s="14"/>
      <c r="P10" s="83"/>
    </row>
    <row r="11" spans="1:16" x14ac:dyDescent="0.25">
      <c r="A11" s="14"/>
      <c r="B11" s="14"/>
      <c r="C11" s="14"/>
      <c r="D11" s="15"/>
      <c r="E11" s="53"/>
      <c r="F11" s="38">
        <f t="shared" si="0"/>
        <v>0</v>
      </c>
      <c r="G11" s="16"/>
      <c r="H11" s="38">
        <f t="shared" si="4"/>
        <v>0</v>
      </c>
      <c r="I11" s="34"/>
      <c r="J11" s="53"/>
      <c r="K11" s="38">
        <f t="shared" si="1"/>
        <v>0</v>
      </c>
      <c r="L11" s="38">
        <f t="shared" si="2"/>
        <v>0</v>
      </c>
      <c r="M11" s="16"/>
      <c r="N11" s="14"/>
      <c r="O11" s="14"/>
      <c r="P11" s="83"/>
    </row>
    <row r="12" spans="1:16" x14ac:dyDescent="0.25">
      <c r="A12" s="14"/>
      <c r="B12" s="14"/>
      <c r="C12" s="14"/>
      <c r="D12" s="15"/>
      <c r="E12" s="53"/>
      <c r="F12" s="38">
        <f t="shared" si="0"/>
        <v>0</v>
      </c>
      <c r="G12" s="16"/>
      <c r="H12" s="38">
        <f t="shared" si="4"/>
        <v>0</v>
      </c>
      <c r="I12" s="14"/>
      <c r="J12" s="53"/>
      <c r="K12" s="38">
        <f t="shared" si="1"/>
        <v>0</v>
      </c>
      <c r="L12" s="38">
        <f t="shared" si="2"/>
        <v>0</v>
      </c>
      <c r="M12" s="16"/>
      <c r="N12" s="14"/>
      <c r="O12" s="14"/>
      <c r="P12" s="83"/>
    </row>
    <row r="13" spans="1:16" x14ac:dyDescent="0.25">
      <c r="A13" s="22"/>
      <c r="B13" s="22"/>
      <c r="C13" s="22"/>
      <c r="D13" s="23"/>
      <c r="E13" s="54"/>
      <c r="F13" s="38">
        <f t="shared" si="0"/>
        <v>0</v>
      </c>
      <c r="G13" s="24"/>
      <c r="H13" s="38">
        <f t="shared" si="4"/>
        <v>0</v>
      </c>
      <c r="I13" s="22"/>
      <c r="J13" s="54"/>
      <c r="K13" s="38">
        <f t="shared" si="1"/>
        <v>0</v>
      </c>
      <c r="L13" s="38">
        <f t="shared" si="2"/>
        <v>0</v>
      </c>
      <c r="M13" s="24"/>
      <c r="N13" s="22"/>
      <c r="O13" s="22"/>
      <c r="P13" s="37"/>
    </row>
    <row r="14" spans="1:16" x14ac:dyDescent="0.25">
      <c r="A14" s="33"/>
      <c r="B14" s="33"/>
      <c r="C14" s="33"/>
      <c r="D14" s="84"/>
      <c r="E14" s="55"/>
      <c r="F14" s="36"/>
      <c r="G14" s="26"/>
      <c r="H14" s="36"/>
      <c r="I14" s="33"/>
      <c r="J14" s="55"/>
      <c r="K14" s="26"/>
      <c r="L14" s="36"/>
      <c r="M14" s="36"/>
      <c r="N14" s="33"/>
      <c r="O14" s="33"/>
      <c r="P14" s="33"/>
    </row>
    <row r="15" spans="1:16" ht="23.25" x14ac:dyDescent="0.35">
      <c r="A15" s="33"/>
      <c r="B15" s="33"/>
      <c r="C15" s="33"/>
      <c r="D15" s="84"/>
      <c r="E15" s="40" t="s">
        <v>37</v>
      </c>
      <c r="F15" s="27">
        <f>SUM(F2:F13)</f>
        <v>935175.68000000005</v>
      </c>
      <c r="G15" s="27">
        <f t="shared" ref="G15:M15" si="5">SUM(G2:G13)</f>
        <v>795236</v>
      </c>
      <c r="H15" s="27">
        <f t="shared" si="5"/>
        <v>139939.68000000002</v>
      </c>
      <c r="I15" s="28"/>
      <c r="J15" s="28"/>
      <c r="K15" s="27">
        <f t="shared" si="5"/>
        <v>15904.72</v>
      </c>
      <c r="L15" s="27">
        <f t="shared" si="5"/>
        <v>919270.96</v>
      </c>
      <c r="M15" s="27">
        <f t="shared" si="5"/>
        <v>414773</v>
      </c>
      <c r="N15" s="33"/>
      <c r="O15" s="33"/>
      <c r="P15" s="33"/>
    </row>
    <row r="16" spans="1:16" ht="18.75" x14ac:dyDescent="0.3">
      <c r="A16" s="33"/>
      <c r="B16" s="33"/>
      <c r="C16" s="33"/>
      <c r="D16" s="84"/>
      <c r="E16" s="41" t="s">
        <v>38</v>
      </c>
      <c r="F16" s="36"/>
      <c r="G16" s="26"/>
      <c r="H16" s="36"/>
      <c r="I16" s="33"/>
      <c r="J16" s="55"/>
      <c r="K16" s="26"/>
      <c r="L16" s="36"/>
      <c r="M16" s="36"/>
      <c r="N16" s="33"/>
      <c r="O16" s="33"/>
      <c r="P16" s="33"/>
    </row>
    <row r="17" spans="5:12" ht="18.75" x14ac:dyDescent="0.3">
      <c r="E17" s="181" t="s">
        <v>443</v>
      </c>
    </row>
    <row r="18" spans="5:12" x14ac:dyDescent="0.25">
      <c r="L18" s="81">
        <f>L15-M15</f>
        <v>504497.95999999996</v>
      </c>
    </row>
    <row r="19" spans="5:12" x14ac:dyDescent="0.25">
      <c r="L19">
        <f>L18*2%</f>
        <v>10089.959199999999</v>
      </c>
    </row>
    <row r="20" spans="5:12" x14ac:dyDescent="0.25">
      <c r="L20" s="81">
        <f>L18-L19</f>
        <v>494408.00079999998</v>
      </c>
    </row>
  </sheetData>
  <hyperlinks>
    <hyperlink ref="E15" location="HOME!A1" display="HOME"/>
    <hyperlink ref="E16" location="MONTHWISE!A1" display="Monthwise"/>
    <hyperlink ref="E17" location="'GST-Monthwise'!A1" display="GST - Monthwise"/>
  </hyperlinks>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P20"/>
  <sheetViews>
    <sheetView workbookViewId="0">
      <selection activeCell="E16" sqref="E16"/>
    </sheetView>
  </sheetViews>
  <sheetFormatPr defaultRowHeight="15" x14ac:dyDescent="0.25"/>
  <cols>
    <col min="1" max="1" width="11.7109375" bestFit="1" customWidth="1"/>
    <col min="2" max="2" width="5.5703125" bestFit="1" customWidth="1"/>
    <col min="3" max="3" width="8.7109375" bestFit="1" customWidth="1"/>
    <col min="4" max="4" width="5.5703125" bestFit="1" customWidth="1"/>
    <col min="5" max="5" width="23.42578125" bestFit="1" customWidth="1"/>
    <col min="6" max="6" width="10.42578125" bestFit="1" customWidth="1"/>
    <col min="7" max="7" width="9.28515625" bestFit="1" customWidth="1"/>
    <col min="8" max="8" width="7.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5">
      <c r="A2" s="144" t="s">
        <v>1176</v>
      </c>
      <c r="B2" s="144"/>
      <c r="C2" s="144"/>
      <c r="D2" s="144"/>
      <c r="E2" s="145" t="s">
        <v>1179</v>
      </c>
      <c r="F2" s="145">
        <f t="shared" ref="F2:F14" si="0">SUM(G2:H2)</f>
        <v>16614.400000000001</v>
      </c>
      <c r="G2" s="145">
        <v>14080</v>
      </c>
      <c r="H2" s="145">
        <f>G2*18%</f>
        <v>2534.4</v>
      </c>
      <c r="I2" s="146"/>
      <c r="J2" s="146"/>
      <c r="K2" s="145">
        <f t="shared" ref="K2:K14" si="1">G2*2%</f>
        <v>281.60000000000002</v>
      </c>
      <c r="L2" s="145">
        <f t="shared" ref="L2:L14" si="2">F2-K2</f>
        <v>16332.800000000001</v>
      </c>
      <c r="M2" s="144">
        <v>16332</v>
      </c>
      <c r="N2" s="144" t="s">
        <v>1258</v>
      </c>
      <c r="O2" s="142" t="s">
        <v>136</v>
      </c>
      <c r="P2" s="143" t="s">
        <v>137</v>
      </c>
    </row>
    <row r="3" spans="1:16" x14ac:dyDescent="0.25">
      <c r="A3" s="144" t="s">
        <v>1176</v>
      </c>
      <c r="B3" s="144"/>
      <c r="C3" s="144"/>
      <c r="D3" s="144"/>
      <c r="E3" s="145" t="s">
        <v>1180</v>
      </c>
      <c r="F3" s="145">
        <f t="shared" si="0"/>
        <v>30160.799999999999</v>
      </c>
      <c r="G3" s="145">
        <v>25560</v>
      </c>
      <c r="H3" s="145">
        <f t="shared" ref="H3:H14" si="3">G3*18%</f>
        <v>4600.8</v>
      </c>
      <c r="I3" s="146"/>
      <c r="J3" s="146"/>
      <c r="K3" s="145">
        <f t="shared" si="1"/>
        <v>511.2</v>
      </c>
      <c r="L3" s="145">
        <f t="shared" si="2"/>
        <v>29649.599999999999</v>
      </c>
      <c r="M3" s="144">
        <v>29650</v>
      </c>
      <c r="N3" s="144" t="s">
        <v>1266</v>
      </c>
      <c r="O3" s="142" t="s">
        <v>136</v>
      </c>
      <c r="P3" s="143" t="s">
        <v>137</v>
      </c>
    </row>
    <row r="4" spans="1:16" x14ac:dyDescent="0.25">
      <c r="A4" s="12"/>
      <c r="B4" s="12"/>
      <c r="C4" s="12"/>
      <c r="D4" s="12"/>
      <c r="E4" s="38"/>
      <c r="F4" s="38">
        <f t="shared" si="0"/>
        <v>0</v>
      </c>
      <c r="G4" s="38"/>
      <c r="H4" s="38">
        <f t="shared" si="3"/>
        <v>0</v>
      </c>
      <c r="I4" s="57"/>
      <c r="J4" s="57"/>
      <c r="K4" s="38">
        <f t="shared" si="1"/>
        <v>0</v>
      </c>
      <c r="L4" s="38">
        <f t="shared" si="2"/>
        <v>0</v>
      </c>
      <c r="M4" s="12"/>
      <c r="N4" s="12"/>
      <c r="O4" s="10"/>
      <c r="P4" s="13"/>
    </row>
    <row r="5" spans="1:16" x14ac:dyDescent="0.25">
      <c r="A5" s="12"/>
      <c r="B5" s="12"/>
      <c r="C5" s="12"/>
      <c r="D5" s="12"/>
      <c r="E5" s="38"/>
      <c r="F5" s="38">
        <f t="shared" si="0"/>
        <v>0</v>
      </c>
      <c r="G5" s="38"/>
      <c r="H5" s="38">
        <f t="shared" si="3"/>
        <v>0</v>
      </c>
      <c r="I5" s="57"/>
      <c r="J5" s="57"/>
      <c r="K5" s="38">
        <f t="shared" si="1"/>
        <v>0</v>
      </c>
      <c r="L5" s="38">
        <f t="shared" si="2"/>
        <v>0</v>
      </c>
      <c r="M5" s="12"/>
      <c r="N5" s="12"/>
      <c r="O5" s="12"/>
      <c r="P5" s="17"/>
    </row>
    <row r="6" spans="1:16" x14ac:dyDescent="0.25">
      <c r="A6" s="12"/>
      <c r="B6" s="12"/>
      <c r="C6" s="12"/>
      <c r="D6" s="12"/>
      <c r="E6" s="38"/>
      <c r="F6" s="38">
        <f t="shared" si="0"/>
        <v>0</v>
      </c>
      <c r="G6" s="38"/>
      <c r="H6" s="38">
        <f t="shared" si="3"/>
        <v>0</v>
      </c>
      <c r="I6" s="57"/>
      <c r="J6" s="57"/>
      <c r="K6" s="38">
        <f t="shared" si="1"/>
        <v>0</v>
      </c>
      <c r="L6" s="38">
        <f t="shared" si="2"/>
        <v>0</v>
      </c>
      <c r="M6" s="12"/>
      <c r="N6" s="12"/>
      <c r="O6" s="12"/>
      <c r="P6" s="17"/>
    </row>
    <row r="7" spans="1:16" x14ac:dyDescent="0.25">
      <c r="A7" s="12"/>
      <c r="B7" s="12"/>
      <c r="C7" s="12"/>
      <c r="D7" s="12"/>
      <c r="E7" s="38"/>
      <c r="F7" s="38">
        <f t="shared" si="0"/>
        <v>0</v>
      </c>
      <c r="G7" s="38"/>
      <c r="H7" s="38">
        <f t="shared" si="3"/>
        <v>0</v>
      </c>
      <c r="I7" s="57"/>
      <c r="J7" s="57"/>
      <c r="K7" s="38">
        <f t="shared" si="1"/>
        <v>0</v>
      </c>
      <c r="L7" s="38">
        <f t="shared" si="2"/>
        <v>0</v>
      </c>
      <c r="M7" s="12"/>
      <c r="N7" s="12"/>
      <c r="O7" s="12"/>
      <c r="P7" s="17"/>
    </row>
    <row r="8" spans="1:16" x14ac:dyDescent="0.25">
      <c r="A8" s="12"/>
      <c r="B8" s="12"/>
      <c r="C8" s="12"/>
      <c r="D8" s="12"/>
      <c r="E8" s="38"/>
      <c r="F8" s="38">
        <f t="shared" si="0"/>
        <v>0</v>
      </c>
      <c r="G8" s="38"/>
      <c r="H8" s="38">
        <f t="shared" si="3"/>
        <v>0</v>
      </c>
      <c r="I8" s="57"/>
      <c r="J8" s="57"/>
      <c r="K8" s="38">
        <f t="shared" si="1"/>
        <v>0</v>
      </c>
      <c r="L8" s="38">
        <f t="shared" si="2"/>
        <v>0</v>
      </c>
      <c r="M8" s="12"/>
      <c r="N8" s="12"/>
      <c r="O8" s="12"/>
      <c r="P8" s="17"/>
    </row>
    <row r="9" spans="1:16" x14ac:dyDescent="0.25">
      <c r="A9" s="12"/>
      <c r="B9" s="12"/>
      <c r="C9" s="12"/>
      <c r="D9" s="12"/>
      <c r="E9" s="38"/>
      <c r="F9" s="38">
        <f t="shared" si="0"/>
        <v>0</v>
      </c>
      <c r="G9" s="38"/>
      <c r="H9" s="38">
        <f t="shared" si="3"/>
        <v>0</v>
      </c>
      <c r="I9" s="57"/>
      <c r="J9" s="57"/>
      <c r="K9" s="38">
        <f t="shared" si="1"/>
        <v>0</v>
      </c>
      <c r="L9" s="38">
        <f t="shared" si="2"/>
        <v>0</v>
      </c>
      <c r="M9" s="12"/>
      <c r="N9" s="12"/>
      <c r="O9" s="12"/>
      <c r="P9" s="17"/>
    </row>
    <row r="10" spans="1:16" x14ac:dyDescent="0.25">
      <c r="A10" s="12"/>
      <c r="B10" s="12"/>
      <c r="C10" s="12"/>
      <c r="D10" s="12"/>
      <c r="E10" s="38"/>
      <c r="F10" s="38">
        <f t="shared" si="0"/>
        <v>0</v>
      </c>
      <c r="G10" s="38"/>
      <c r="H10" s="38">
        <f t="shared" si="3"/>
        <v>0</v>
      </c>
      <c r="I10" s="57"/>
      <c r="J10" s="57"/>
      <c r="K10" s="38">
        <f t="shared" si="1"/>
        <v>0</v>
      </c>
      <c r="L10" s="38">
        <f t="shared" si="2"/>
        <v>0</v>
      </c>
      <c r="M10" s="12"/>
      <c r="N10" s="12"/>
      <c r="O10" s="12"/>
      <c r="P10" s="17"/>
    </row>
    <row r="11" spans="1:16" x14ac:dyDescent="0.25">
      <c r="A11" s="12"/>
      <c r="B11" s="12"/>
      <c r="C11" s="12"/>
      <c r="D11" s="12"/>
      <c r="E11" s="38"/>
      <c r="F11" s="38">
        <f t="shared" si="0"/>
        <v>0</v>
      </c>
      <c r="G11" s="38"/>
      <c r="H11" s="38">
        <f t="shared" si="3"/>
        <v>0</v>
      </c>
      <c r="I11" s="57"/>
      <c r="J11" s="57"/>
      <c r="K11" s="38">
        <f t="shared" si="1"/>
        <v>0</v>
      </c>
      <c r="L11" s="38">
        <f t="shared" si="2"/>
        <v>0</v>
      </c>
      <c r="M11" s="12"/>
      <c r="N11" s="12"/>
      <c r="O11" s="12"/>
      <c r="P11" s="17"/>
    </row>
    <row r="12" spans="1:16" x14ac:dyDescent="0.25">
      <c r="A12" s="12"/>
      <c r="B12" s="12"/>
      <c r="C12" s="12"/>
      <c r="D12" s="12"/>
      <c r="E12" s="38"/>
      <c r="F12" s="38">
        <f t="shared" si="0"/>
        <v>0</v>
      </c>
      <c r="G12" s="38"/>
      <c r="H12" s="38">
        <f t="shared" si="3"/>
        <v>0</v>
      </c>
      <c r="I12" s="57"/>
      <c r="J12" s="57"/>
      <c r="K12" s="38">
        <f t="shared" si="1"/>
        <v>0</v>
      </c>
      <c r="L12" s="38">
        <f t="shared" si="2"/>
        <v>0</v>
      </c>
      <c r="M12" s="12"/>
      <c r="N12" s="12"/>
      <c r="O12" s="12"/>
      <c r="P12" s="17"/>
    </row>
    <row r="13" spans="1:16" x14ac:dyDescent="0.25">
      <c r="A13" s="12"/>
      <c r="B13" s="12"/>
      <c r="C13" s="12"/>
      <c r="D13" s="12"/>
      <c r="E13" s="38"/>
      <c r="F13" s="38">
        <f t="shared" si="0"/>
        <v>0</v>
      </c>
      <c r="G13" s="38"/>
      <c r="H13" s="38">
        <f t="shared" si="3"/>
        <v>0</v>
      </c>
      <c r="I13" s="57"/>
      <c r="J13" s="57"/>
      <c r="K13" s="38">
        <f t="shared" si="1"/>
        <v>0</v>
      </c>
      <c r="L13" s="38">
        <f t="shared" si="2"/>
        <v>0</v>
      </c>
      <c r="M13" s="12"/>
      <c r="N13" s="12"/>
      <c r="O13" s="12"/>
      <c r="P13" s="17"/>
    </row>
    <row r="14" spans="1:16" x14ac:dyDescent="0.25">
      <c r="A14" s="12"/>
      <c r="B14" s="12"/>
      <c r="C14" s="12"/>
      <c r="D14" s="12"/>
      <c r="E14" s="38"/>
      <c r="F14" s="38">
        <f t="shared" si="0"/>
        <v>0</v>
      </c>
      <c r="G14" s="38"/>
      <c r="H14" s="38">
        <f t="shared" si="3"/>
        <v>0</v>
      </c>
      <c r="I14" s="57"/>
      <c r="J14" s="57"/>
      <c r="K14" s="38">
        <f t="shared" si="1"/>
        <v>0</v>
      </c>
      <c r="L14" s="38">
        <f t="shared" si="2"/>
        <v>0</v>
      </c>
      <c r="M14" s="12"/>
      <c r="N14" s="12"/>
      <c r="O14" s="12"/>
      <c r="P14" s="12"/>
    </row>
    <row r="15" spans="1:16" x14ac:dyDescent="0.25">
      <c r="A15" s="5"/>
      <c r="B15" s="5"/>
      <c r="C15" s="5"/>
      <c r="D15" s="5"/>
      <c r="E15" s="26"/>
      <c r="F15" s="26"/>
      <c r="G15" s="26"/>
      <c r="H15" s="26"/>
      <c r="I15" s="5"/>
      <c r="J15" s="26"/>
      <c r="K15" s="26"/>
      <c r="L15" s="26"/>
      <c r="M15" s="5"/>
      <c r="N15" s="5"/>
      <c r="O15" s="5"/>
      <c r="P15" s="5"/>
    </row>
    <row r="16" spans="1:16" ht="23.25" x14ac:dyDescent="0.35">
      <c r="A16" s="5"/>
      <c r="B16" s="5"/>
      <c r="C16" s="5"/>
      <c r="D16" s="5"/>
      <c r="E16" s="40" t="s">
        <v>37</v>
      </c>
      <c r="F16" s="27">
        <f>SUM(F2:F14)</f>
        <v>46775.199999999997</v>
      </c>
      <c r="G16" s="27">
        <f>SUM(G2:G14)</f>
        <v>39640</v>
      </c>
      <c r="H16" s="27">
        <f>SUM(H2:H14)</f>
        <v>7135.2000000000007</v>
      </c>
      <c r="I16" s="26"/>
      <c r="J16" s="5"/>
      <c r="K16" s="27">
        <f>SUM(K2:K14)</f>
        <v>792.8</v>
      </c>
      <c r="L16" s="27">
        <f>SUM(L2:L14)</f>
        <v>45982.400000000001</v>
      </c>
      <c r="M16" s="27">
        <f>SUM(M2:M14)</f>
        <v>45982</v>
      </c>
      <c r="N16" s="5"/>
      <c r="O16" s="5"/>
      <c r="P16" s="5"/>
    </row>
    <row r="17" spans="5:16" ht="18.75" x14ac:dyDescent="0.3">
      <c r="E17" s="41" t="s">
        <v>38</v>
      </c>
    </row>
    <row r="18" spans="5:16" ht="18.75" x14ac:dyDescent="0.3">
      <c r="E18" s="181" t="s">
        <v>443</v>
      </c>
    </row>
    <row r="19" spans="5:16" x14ac:dyDescent="0.25">
      <c r="O19">
        <f>78/2</f>
        <v>39</v>
      </c>
      <c r="P19" s="81">
        <f>L2-O19</f>
        <v>16293.800000000001</v>
      </c>
    </row>
    <row r="20" spans="5:16" x14ac:dyDescent="0.25">
      <c r="P20" s="81">
        <f>L3-O19</f>
        <v>29610.6</v>
      </c>
    </row>
  </sheetData>
  <hyperlinks>
    <hyperlink ref="E16" location="HOME!A1" display="HOME"/>
    <hyperlink ref="E17" location="MONTHWISE!A1" display="Monthwise"/>
    <hyperlink ref="E18" location="'GST-Monthwise'!A1" display="GST - Monthwis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6"/>
  <sheetViews>
    <sheetView workbookViewId="0">
      <selection activeCell="G8" sqref="G8"/>
    </sheetView>
  </sheetViews>
  <sheetFormatPr defaultRowHeight="15" x14ac:dyDescent="0.25"/>
  <cols>
    <col min="1" max="1" width="12.42578125" bestFit="1" customWidth="1"/>
    <col min="2" max="2" width="5.5703125" bestFit="1" customWidth="1"/>
    <col min="3" max="3" width="8.7109375" bestFit="1" customWidth="1"/>
    <col min="4" max="4" width="5.5703125" bestFit="1" customWidth="1"/>
    <col min="5" max="5" width="19.8554687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29"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5">
      <c r="A2" s="14"/>
      <c r="B2" s="14"/>
      <c r="C2" s="14"/>
      <c r="D2" s="15"/>
      <c r="E2" s="53"/>
      <c r="F2" s="38">
        <f t="shared" ref="F2:F13" si="0">SUM(G2:H2)</f>
        <v>0</v>
      </c>
      <c r="G2" s="16"/>
      <c r="H2" s="38">
        <f t="shared" ref="H2" si="1">G2*14.5%</f>
        <v>0</v>
      </c>
      <c r="I2" s="90"/>
      <c r="J2" s="90"/>
      <c r="K2" s="38">
        <f t="shared" ref="K2:K13" si="2">G2*2%</f>
        <v>0</v>
      </c>
      <c r="L2" s="38">
        <f t="shared" ref="L2:L13" si="3">F2-K2</f>
        <v>0</v>
      </c>
      <c r="M2" s="16"/>
      <c r="N2" s="14"/>
      <c r="O2" s="10"/>
      <c r="P2" s="13"/>
    </row>
    <row r="3" spans="1:16" x14ac:dyDescent="0.25">
      <c r="A3" s="14"/>
      <c r="B3" s="14"/>
      <c r="C3" s="14"/>
      <c r="D3" s="15"/>
      <c r="E3" s="53"/>
      <c r="F3" s="38">
        <f t="shared" si="0"/>
        <v>0</v>
      </c>
      <c r="G3" s="16"/>
      <c r="H3" s="38">
        <f>G3*15%</f>
        <v>0</v>
      </c>
      <c r="I3" s="14"/>
      <c r="J3" s="53"/>
      <c r="K3" s="38">
        <f t="shared" si="2"/>
        <v>0</v>
      </c>
      <c r="L3" s="38">
        <f t="shared" si="3"/>
        <v>0</v>
      </c>
      <c r="M3" s="16"/>
      <c r="N3" s="14"/>
      <c r="O3" s="10"/>
      <c r="P3" s="13"/>
    </row>
    <row r="4" spans="1:16" x14ac:dyDescent="0.25">
      <c r="A4" s="14"/>
      <c r="B4" s="14"/>
      <c r="C4" s="14"/>
      <c r="D4" s="15"/>
      <c r="E4" s="53"/>
      <c r="F4" s="38">
        <f t="shared" si="0"/>
        <v>0</v>
      </c>
      <c r="G4" s="16"/>
      <c r="H4" s="38">
        <f t="shared" ref="H4:H13" si="4">G4*15%</f>
        <v>0</v>
      </c>
      <c r="I4" s="90"/>
      <c r="J4" s="90"/>
      <c r="K4" s="38">
        <f t="shared" si="2"/>
        <v>0</v>
      </c>
      <c r="L4" s="38">
        <f t="shared" si="3"/>
        <v>0</v>
      </c>
      <c r="M4" s="16"/>
      <c r="N4" s="14"/>
      <c r="O4" s="10"/>
      <c r="P4" s="13"/>
    </row>
    <row r="5" spans="1:16" x14ac:dyDescent="0.25">
      <c r="A5" s="14"/>
      <c r="B5" s="14"/>
      <c r="C5" s="14"/>
      <c r="D5" s="15"/>
      <c r="E5" s="53"/>
      <c r="F5" s="38">
        <f t="shared" si="0"/>
        <v>0</v>
      </c>
      <c r="G5" s="16"/>
      <c r="H5" s="38">
        <f t="shared" si="4"/>
        <v>0</v>
      </c>
      <c r="I5" s="14"/>
      <c r="J5" s="53"/>
      <c r="K5" s="38">
        <f t="shared" si="2"/>
        <v>0</v>
      </c>
      <c r="L5" s="38">
        <f t="shared" si="3"/>
        <v>0</v>
      </c>
      <c r="M5" s="16"/>
      <c r="N5" s="14"/>
      <c r="O5" s="14"/>
      <c r="P5" s="83"/>
    </row>
    <row r="6" spans="1:16" x14ac:dyDescent="0.25">
      <c r="A6" s="14"/>
      <c r="B6" s="14"/>
      <c r="C6" s="14"/>
      <c r="D6" s="15"/>
      <c r="E6" s="53"/>
      <c r="F6" s="38">
        <f t="shared" si="0"/>
        <v>0</v>
      </c>
      <c r="G6" s="16"/>
      <c r="H6" s="38">
        <f t="shared" si="4"/>
        <v>0</v>
      </c>
      <c r="I6" s="14"/>
      <c r="J6" s="53"/>
      <c r="K6" s="38">
        <f t="shared" si="2"/>
        <v>0</v>
      </c>
      <c r="L6" s="38">
        <f t="shared" si="3"/>
        <v>0</v>
      </c>
      <c r="M6" s="16"/>
      <c r="N6" s="14"/>
      <c r="O6" s="14"/>
      <c r="P6" s="83"/>
    </row>
    <row r="7" spans="1:16" x14ac:dyDescent="0.25">
      <c r="A7" s="14"/>
      <c r="B7" s="14"/>
      <c r="C7" s="14"/>
      <c r="D7" s="15"/>
      <c r="E7" s="53"/>
      <c r="F7" s="38">
        <f t="shared" si="0"/>
        <v>0</v>
      </c>
      <c r="G7" s="16"/>
      <c r="H7" s="38">
        <f t="shared" si="4"/>
        <v>0</v>
      </c>
      <c r="I7" s="14"/>
      <c r="J7" s="53"/>
      <c r="K7" s="38">
        <f t="shared" si="2"/>
        <v>0</v>
      </c>
      <c r="L7" s="38">
        <f t="shared" si="3"/>
        <v>0</v>
      </c>
      <c r="M7" s="16"/>
      <c r="N7" s="14"/>
      <c r="O7" s="14"/>
      <c r="P7" s="83"/>
    </row>
    <row r="8" spans="1:16" x14ac:dyDescent="0.25">
      <c r="A8" s="14"/>
      <c r="B8" s="14"/>
      <c r="C8" s="14"/>
      <c r="D8" s="15"/>
      <c r="E8" s="53"/>
      <c r="F8" s="38">
        <f t="shared" si="0"/>
        <v>0</v>
      </c>
      <c r="G8" s="16"/>
      <c r="H8" s="38">
        <f t="shared" si="4"/>
        <v>0</v>
      </c>
      <c r="I8" s="14"/>
      <c r="J8" s="53"/>
      <c r="K8" s="38">
        <f t="shared" si="2"/>
        <v>0</v>
      </c>
      <c r="L8" s="38">
        <f t="shared" si="3"/>
        <v>0</v>
      </c>
      <c r="M8" s="16"/>
      <c r="N8" s="14"/>
      <c r="O8" s="14"/>
      <c r="P8" s="83"/>
    </row>
    <row r="9" spans="1:16" x14ac:dyDescent="0.25">
      <c r="A9" s="14"/>
      <c r="B9" s="14"/>
      <c r="C9" s="14"/>
      <c r="D9" s="15"/>
      <c r="E9" s="53"/>
      <c r="F9" s="38">
        <f t="shared" si="0"/>
        <v>0</v>
      </c>
      <c r="G9" s="16"/>
      <c r="H9" s="38">
        <f t="shared" si="4"/>
        <v>0</v>
      </c>
      <c r="I9" s="14"/>
      <c r="J9" s="53"/>
      <c r="K9" s="38">
        <f t="shared" si="2"/>
        <v>0</v>
      </c>
      <c r="L9" s="38">
        <f t="shared" si="3"/>
        <v>0</v>
      </c>
      <c r="M9" s="16"/>
      <c r="N9" s="14"/>
      <c r="O9" s="14"/>
      <c r="P9" s="83"/>
    </row>
    <row r="10" spans="1:16" x14ac:dyDescent="0.25">
      <c r="A10" s="14"/>
      <c r="B10" s="14"/>
      <c r="C10" s="14"/>
      <c r="D10" s="15"/>
      <c r="E10" s="53"/>
      <c r="F10" s="38">
        <f t="shared" si="0"/>
        <v>0</v>
      </c>
      <c r="G10" s="16"/>
      <c r="H10" s="38">
        <f t="shared" si="4"/>
        <v>0</v>
      </c>
      <c r="I10" s="34"/>
      <c r="J10" s="53"/>
      <c r="K10" s="38">
        <f t="shared" si="2"/>
        <v>0</v>
      </c>
      <c r="L10" s="38">
        <f t="shared" si="3"/>
        <v>0</v>
      </c>
      <c r="M10" s="16"/>
      <c r="N10" s="14"/>
      <c r="O10" s="14"/>
      <c r="P10" s="83"/>
    </row>
    <row r="11" spans="1:16" x14ac:dyDescent="0.25">
      <c r="A11" s="14"/>
      <c r="B11" s="14"/>
      <c r="C11" s="14"/>
      <c r="D11" s="15"/>
      <c r="E11" s="53"/>
      <c r="F11" s="38">
        <f t="shared" si="0"/>
        <v>0</v>
      </c>
      <c r="G11" s="16"/>
      <c r="H11" s="38">
        <f t="shared" si="4"/>
        <v>0</v>
      </c>
      <c r="I11" s="34"/>
      <c r="J11" s="53"/>
      <c r="K11" s="38">
        <f t="shared" si="2"/>
        <v>0</v>
      </c>
      <c r="L11" s="38">
        <f t="shared" si="3"/>
        <v>0</v>
      </c>
      <c r="M11" s="16"/>
      <c r="N11" s="14"/>
      <c r="O11" s="14"/>
      <c r="P11" s="83"/>
    </row>
    <row r="12" spans="1:16" x14ac:dyDescent="0.25">
      <c r="A12" s="14"/>
      <c r="B12" s="14"/>
      <c r="C12" s="14"/>
      <c r="D12" s="15"/>
      <c r="E12" s="53"/>
      <c r="F12" s="38">
        <f t="shared" si="0"/>
        <v>0</v>
      </c>
      <c r="G12" s="16"/>
      <c r="H12" s="38">
        <f t="shared" si="4"/>
        <v>0</v>
      </c>
      <c r="I12" s="14"/>
      <c r="J12" s="53"/>
      <c r="K12" s="38">
        <f t="shared" si="2"/>
        <v>0</v>
      </c>
      <c r="L12" s="38">
        <f t="shared" si="3"/>
        <v>0</v>
      </c>
      <c r="M12" s="16"/>
      <c r="N12" s="14"/>
      <c r="O12" s="14"/>
      <c r="P12" s="83"/>
    </row>
    <row r="13" spans="1:16" x14ac:dyDescent="0.25">
      <c r="A13" s="22"/>
      <c r="B13" s="22"/>
      <c r="C13" s="22"/>
      <c r="D13" s="23"/>
      <c r="E13" s="54"/>
      <c r="F13" s="38">
        <f t="shared" si="0"/>
        <v>0</v>
      </c>
      <c r="G13" s="24"/>
      <c r="H13" s="38">
        <f t="shared" si="4"/>
        <v>0</v>
      </c>
      <c r="I13" s="22"/>
      <c r="J13" s="54"/>
      <c r="K13" s="38">
        <f t="shared" si="2"/>
        <v>0</v>
      </c>
      <c r="L13" s="38">
        <f t="shared" si="3"/>
        <v>0</v>
      </c>
      <c r="M13" s="24"/>
      <c r="N13" s="22"/>
      <c r="O13" s="22"/>
      <c r="P13" s="37"/>
    </row>
    <row r="14" spans="1:16" x14ac:dyDescent="0.25">
      <c r="A14" s="33"/>
      <c r="B14" s="33"/>
      <c r="C14" s="33"/>
      <c r="D14" s="84"/>
      <c r="E14" s="55"/>
      <c r="F14" s="36"/>
      <c r="G14" s="26"/>
      <c r="H14" s="36"/>
      <c r="I14" s="33"/>
      <c r="J14" s="55"/>
      <c r="K14" s="26"/>
      <c r="L14" s="36"/>
      <c r="M14" s="36"/>
      <c r="N14" s="33"/>
      <c r="O14" s="33"/>
      <c r="P14" s="33"/>
    </row>
    <row r="15" spans="1:16" ht="23.25" x14ac:dyDescent="0.35">
      <c r="A15" s="33"/>
      <c r="B15" s="33"/>
      <c r="C15" s="33"/>
      <c r="D15" s="84"/>
      <c r="E15" s="40" t="s">
        <v>37</v>
      </c>
      <c r="F15" s="27">
        <f>SUM(F2:F13)</f>
        <v>0</v>
      </c>
      <c r="G15" s="27">
        <f t="shared" ref="G15:M15" si="5">SUM(G2:G13)</f>
        <v>0</v>
      </c>
      <c r="H15" s="27">
        <f t="shared" si="5"/>
        <v>0</v>
      </c>
      <c r="I15" s="28"/>
      <c r="J15" s="28"/>
      <c r="K15" s="27">
        <f t="shared" si="5"/>
        <v>0</v>
      </c>
      <c r="L15" s="27">
        <f t="shared" si="5"/>
        <v>0</v>
      </c>
      <c r="M15" s="27">
        <f t="shared" si="5"/>
        <v>0</v>
      </c>
      <c r="N15" s="33"/>
      <c r="O15" s="33"/>
      <c r="P15" s="33"/>
    </row>
    <row r="16" spans="1:16" ht="18.75" x14ac:dyDescent="0.3">
      <c r="A16" s="33"/>
      <c r="B16" s="33"/>
      <c r="C16" s="33"/>
      <c r="D16" s="84"/>
      <c r="E16" s="41" t="s">
        <v>38</v>
      </c>
      <c r="F16" s="36"/>
      <c r="G16" s="26"/>
      <c r="H16" s="36"/>
      <c r="I16" s="33"/>
      <c r="J16" s="55"/>
      <c r="K16" s="26"/>
      <c r="L16" s="36"/>
      <c r="M16" s="36"/>
      <c r="N16" s="33"/>
      <c r="O16" s="33"/>
      <c r="P16" s="33"/>
    </row>
  </sheetData>
  <hyperlinks>
    <hyperlink ref="E15" location="HOME!A1" display="HOME"/>
    <hyperlink ref="E16" location="MONTHWISE!A1" display="Monthwis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Q30"/>
  <sheetViews>
    <sheetView topLeftCell="A4" workbookViewId="0">
      <selection activeCell="E24" sqref="E24"/>
    </sheetView>
  </sheetViews>
  <sheetFormatPr defaultRowHeight="15" x14ac:dyDescent="0.25"/>
  <cols>
    <col min="1" max="1" width="12.7109375" bestFit="1" customWidth="1"/>
    <col min="2" max="2" width="5.5703125" bestFit="1" customWidth="1"/>
    <col min="3" max="3" width="15.42578125" bestFit="1" customWidth="1"/>
    <col min="4" max="4" width="5.5703125" bestFit="1" customWidth="1"/>
    <col min="5" max="5" width="28" bestFit="1" customWidth="1"/>
    <col min="6" max="6" width="10.42578125" bestFit="1" customWidth="1"/>
    <col min="7" max="7" width="9.28515625" bestFit="1" customWidth="1"/>
    <col min="8" max="8" width="8.7109375" bestFit="1" customWidth="1"/>
    <col min="9" max="9" width="8.7109375" customWidth="1"/>
    <col min="10" max="10" width="10.7109375" bestFit="1" customWidth="1"/>
    <col min="11" max="11" width="7.42578125" bestFit="1" customWidth="1"/>
    <col min="12" max="12" width="6.5703125" bestFit="1" customWidth="1"/>
    <col min="13" max="13" width="12.140625" bestFit="1" customWidth="1"/>
    <col min="14" max="14" width="13.5703125" bestFit="1" customWidth="1"/>
    <col min="15" max="15" width="14.85546875" bestFit="1" customWidth="1"/>
    <col min="16" max="16" width="5.5703125" bestFit="1" customWidth="1"/>
    <col min="17" max="17" width="11.7109375" bestFit="1" customWidth="1"/>
  </cols>
  <sheetData>
    <row r="1" spans="1:17" x14ac:dyDescent="0.25">
      <c r="A1" s="95" t="s">
        <v>22</v>
      </c>
      <c r="B1" s="88" t="s">
        <v>23</v>
      </c>
      <c r="C1" s="88" t="s">
        <v>24</v>
      </c>
      <c r="D1" s="88" t="s">
        <v>25</v>
      </c>
      <c r="E1" s="88" t="s">
        <v>26</v>
      </c>
      <c r="F1" s="89" t="s">
        <v>27</v>
      </c>
      <c r="G1" s="89" t="s">
        <v>28</v>
      </c>
      <c r="H1" s="89" t="s">
        <v>29</v>
      </c>
      <c r="I1" s="89"/>
      <c r="J1" s="88" t="s">
        <v>30</v>
      </c>
      <c r="K1" s="88" t="s">
        <v>31</v>
      </c>
      <c r="L1" s="89" t="s">
        <v>32</v>
      </c>
      <c r="M1" s="89" t="s">
        <v>19</v>
      </c>
      <c r="N1" s="89" t="s">
        <v>33</v>
      </c>
      <c r="O1" s="89" t="s">
        <v>34</v>
      </c>
      <c r="P1" s="89" t="s">
        <v>35</v>
      </c>
      <c r="Q1" s="96" t="s">
        <v>36</v>
      </c>
    </row>
    <row r="2" spans="1:17" x14ac:dyDescent="0.25">
      <c r="A2" s="144" t="s">
        <v>219</v>
      </c>
      <c r="B2" s="144"/>
      <c r="C2" s="144" t="s">
        <v>217</v>
      </c>
      <c r="D2" s="144" t="s">
        <v>109</v>
      </c>
      <c r="E2" s="145" t="s">
        <v>216</v>
      </c>
      <c r="F2" s="145">
        <f>SUM(G2:H2)</f>
        <v>13038.7</v>
      </c>
      <c r="G2" s="145">
        <v>11338</v>
      </c>
      <c r="H2" s="145">
        <f>G2*15%</f>
        <v>1700.7</v>
      </c>
      <c r="I2" s="145"/>
      <c r="J2" s="146"/>
      <c r="K2" s="146"/>
      <c r="L2" s="145">
        <f>G2*2%</f>
        <v>226.76</v>
      </c>
      <c r="M2" s="145">
        <f>F2-L2</f>
        <v>12811.94</v>
      </c>
      <c r="N2" s="144"/>
      <c r="O2" s="144" t="s">
        <v>444</v>
      </c>
      <c r="P2" s="142" t="s">
        <v>136</v>
      </c>
      <c r="Q2" s="143" t="s">
        <v>137</v>
      </c>
    </row>
    <row r="3" spans="1:17" x14ac:dyDescent="0.25">
      <c r="A3" s="144" t="s">
        <v>219</v>
      </c>
      <c r="B3" s="144"/>
      <c r="C3" s="144" t="s">
        <v>217</v>
      </c>
      <c r="D3" s="144" t="s">
        <v>109</v>
      </c>
      <c r="E3" s="145" t="s">
        <v>218</v>
      </c>
      <c r="F3" s="145">
        <f>SUM(G3:H3)</f>
        <v>42237.2</v>
      </c>
      <c r="G3" s="145">
        <v>36728</v>
      </c>
      <c r="H3" s="145">
        <f t="shared" ref="H3:H8" si="0">G3*15%</f>
        <v>5509.2</v>
      </c>
      <c r="I3" s="145"/>
      <c r="J3" s="146"/>
      <c r="K3" s="146"/>
      <c r="L3" s="145">
        <f>G3*2%</f>
        <v>734.56000000000006</v>
      </c>
      <c r="M3" s="145">
        <f>F3-L3</f>
        <v>41502.639999999999</v>
      </c>
      <c r="N3" s="144"/>
      <c r="O3" s="144" t="s">
        <v>444</v>
      </c>
      <c r="P3" s="142" t="s">
        <v>136</v>
      </c>
      <c r="Q3" s="143" t="s">
        <v>137</v>
      </c>
    </row>
    <row r="4" spans="1:17" x14ac:dyDescent="0.25">
      <c r="A4" s="144" t="s">
        <v>334</v>
      </c>
      <c r="B4" s="144"/>
      <c r="C4" s="144" t="s">
        <v>339</v>
      </c>
      <c r="D4" s="144" t="s">
        <v>146</v>
      </c>
      <c r="E4" s="145" t="s">
        <v>338</v>
      </c>
      <c r="F4" s="145">
        <f t="shared" ref="F4:F8" si="1">SUM(G4:H4)</f>
        <v>57155</v>
      </c>
      <c r="G4" s="145">
        <v>49700</v>
      </c>
      <c r="H4" s="145">
        <f t="shared" si="0"/>
        <v>7455</v>
      </c>
      <c r="I4" s="145"/>
      <c r="J4" s="146"/>
      <c r="K4" s="146"/>
      <c r="L4" s="145">
        <f t="shared" ref="L4:L11" si="2">G4*2%</f>
        <v>994</v>
      </c>
      <c r="M4" s="145">
        <f t="shared" ref="M4:M11" si="3">F4-L4</f>
        <v>56161</v>
      </c>
      <c r="N4" s="144"/>
      <c r="O4" s="144" t="s">
        <v>444</v>
      </c>
      <c r="P4" s="142" t="s">
        <v>136</v>
      </c>
      <c r="Q4" s="143" t="s">
        <v>137</v>
      </c>
    </row>
    <row r="5" spans="1:17" x14ac:dyDescent="0.25">
      <c r="A5" s="144" t="s">
        <v>334</v>
      </c>
      <c r="B5" s="144"/>
      <c r="C5" s="144" t="s">
        <v>217</v>
      </c>
      <c r="D5" s="144" t="s">
        <v>109</v>
      </c>
      <c r="E5" s="145" t="s">
        <v>340</v>
      </c>
      <c r="F5" s="145">
        <f t="shared" si="1"/>
        <v>48646.15</v>
      </c>
      <c r="G5" s="145">
        <v>42301</v>
      </c>
      <c r="H5" s="145">
        <f t="shared" si="0"/>
        <v>6345.15</v>
      </c>
      <c r="I5" s="145"/>
      <c r="J5" s="146"/>
      <c r="K5" s="146"/>
      <c r="L5" s="145">
        <f t="shared" si="2"/>
        <v>846.02</v>
      </c>
      <c r="M5" s="145">
        <f t="shared" si="3"/>
        <v>47800.130000000005</v>
      </c>
      <c r="N5" s="144"/>
      <c r="O5" s="144" t="s">
        <v>444</v>
      </c>
      <c r="P5" s="142" t="s">
        <v>136</v>
      </c>
      <c r="Q5" s="143" t="s">
        <v>137</v>
      </c>
    </row>
    <row r="6" spans="1:17" x14ac:dyDescent="0.25">
      <c r="A6" s="144" t="s">
        <v>334</v>
      </c>
      <c r="B6" s="144"/>
      <c r="C6" s="144" t="s">
        <v>339</v>
      </c>
      <c r="D6" s="144" t="s">
        <v>146</v>
      </c>
      <c r="E6" s="145" t="s">
        <v>341</v>
      </c>
      <c r="F6" s="145">
        <f t="shared" si="1"/>
        <v>12512</v>
      </c>
      <c r="G6" s="145">
        <v>10880</v>
      </c>
      <c r="H6" s="145">
        <f t="shared" si="0"/>
        <v>1632</v>
      </c>
      <c r="I6" s="145"/>
      <c r="J6" s="146"/>
      <c r="K6" s="146"/>
      <c r="L6" s="145">
        <f t="shared" si="2"/>
        <v>217.6</v>
      </c>
      <c r="M6" s="145">
        <f t="shared" si="3"/>
        <v>12294.4</v>
      </c>
      <c r="N6" s="144"/>
      <c r="O6" s="144" t="s">
        <v>444</v>
      </c>
      <c r="P6" s="142" t="s">
        <v>136</v>
      </c>
      <c r="Q6" s="143" t="s">
        <v>137</v>
      </c>
    </row>
    <row r="7" spans="1:17" x14ac:dyDescent="0.25">
      <c r="A7" s="144" t="s">
        <v>334</v>
      </c>
      <c r="B7" s="144"/>
      <c r="C7" s="144" t="s">
        <v>343</v>
      </c>
      <c r="D7" s="144" t="s">
        <v>109</v>
      </c>
      <c r="E7" s="145" t="s">
        <v>342</v>
      </c>
      <c r="F7" s="145">
        <f t="shared" si="1"/>
        <v>2597.85</v>
      </c>
      <c r="G7" s="145">
        <v>2259</v>
      </c>
      <c r="H7" s="145">
        <f t="shared" si="0"/>
        <v>338.84999999999997</v>
      </c>
      <c r="I7" s="145"/>
      <c r="J7" s="146"/>
      <c r="K7" s="146"/>
      <c r="L7" s="145">
        <f t="shared" si="2"/>
        <v>45.18</v>
      </c>
      <c r="M7" s="145">
        <f t="shared" si="3"/>
        <v>2552.67</v>
      </c>
      <c r="N7" s="144"/>
      <c r="O7" s="144" t="s">
        <v>444</v>
      </c>
      <c r="P7" s="142" t="s">
        <v>136</v>
      </c>
      <c r="Q7" s="143" t="s">
        <v>137</v>
      </c>
    </row>
    <row r="8" spans="1:17" x14ac:dyDescent="0.25">
      <c r="A8" s="144" t="s">
        <v>334</v>
      </c>
      <c r="B8" s="144"/>
      <c r="C8" s="144" t="s">
        <v>343</v>
      </c>
      <c r="D8" s="144" t="s">
        <v>109</v>
      </c>
      <c r="E8" s="145" t="s">
        <v>344</v>
      </c>
      <c r="F8" s="145">
        <f t="shared" si="1"/>
        <v>11041.15</v>
      </c>
      <c r="G8" s="145">
        <v>9601</v>
      </c>
      <c r="H8" s="145">
        <f t="shared" si="0"/>
        <v>1440.1499999999999</v>
      </c>
      <c r="I8" s="145"/>
      <c r="J8" s="146"/>
      <c r="K8" s="146"/>
      <c r="L8" s="145">
        <f t="shared" si="2"/>
        <v>192.02</v>
      </c>
      <c r="M8" s="145">
        <f t="shared" si="3"/>
        <v>10849.13</v>
      </c>
      <c r="N8" s="144">
        <v>183970</v>
      </c>
      <c r="O8" s="144" t="s">
        <v>444</v>
      </c>
      <c r="P8" s="142" t="s">
        <v>136</v>
      </c>
      <c r="Q8" s="143" t="s">
        <v>137</v>
      </c>
    </row>
    <row r="9" spans="1:17" x14ac:dyDescent="0.25">
      <c r="A9" s="12"/>
      <c r="B9" s="12"/>
      <c r="C9" s="12"/>
      <c r="D9" s="12"/>
      <c r="E9" s="38"/>
      <c r="F9" s="38"/>
      <c r="G9" s="38"/>
      <c r="H9" s="38"/>
      <c r="I9" s="180"/>
      <c r="J9" s="57"/>
      <c r="K9" s="57"/>
      <c r="L9" s="38"/>
      <c r="M9" s="38"/>
      <c r="N9" s="12"/>
      <c r="O9" s="12"/>
      <c r="P9" s="10"/>
      <c r="Q9" s="13"/>
    </row>
    <row r="10" spans="1:17" x14ac:dyDescent="0.25">
      <c r="A10" s="176" t="s">
        <v>22</v>
      </c>
      <c r="B10" s="176" t="s">
        <v>23</v>
      </c>
      <c r="C10" s="176" t="s">
        <v>24</v>
      </c>
      <c r="D10" s="176" t="s">
        <v>25</v>
      </c>
      <c r="E10" s="176" t="s">
        <v>26</v>
      </c>
      <c r="F10" s="177" t="s">
        <v>27</v>
      </c>
      <c r="G10" s="177" t="s">
        <v>28</v>
      </c>
      <c r="H10" s="177" t="s">
        <v>435</v>
      </c>
      <c r="I10" s="179" t="s">
        <v>436</v>
      </c>
      <c r="J10" s="176" t="s">
        <v>30</v>
      </c>
      <c r="K10" s="176" t="s">
        <v>31</v>
      </c>
      <c r="L10" s="177" t="s">
        <v>32</v>
      </c>
      <c r="M10" s="177" t="s">
        <v>19</v>
      </c>
      <c r="N10" s="177" t="s">
        <v>33</v>
      </c>
      <c r="O10" s="177" t="s">
        <v>34</v>
      </c>
      <c r="P10" s="177" t="s">
        <v>35</v>
      </c>
      <c r="Q10" s="178" t="s">
        <v>36</v>
      </c>
    </row>
    <row r="11" spans="1:17" x14ac:dyDescent="0.25">
      <c r="A11" s="300" t="s">
        <v>448</v>
      </c>
      <c r="B11" s="300"/>
      <c r="C11" s="300"/>
      <c r="D11" s="300" t="s">
        <v>146</v>
      </c>
      <c r="E11" s="301" t="s">
        <v>445</v>
      </c>
      <c r="F11" s="301">
        <f>SUM(G11:I11)</f>
        <v>4885.2000000000007</v>
      </c>
      <c r="G11" s="301">
        <v>4140</v>
      </c>
      <c r="H11" s="301">
        <f>G11*9%</f>
        <v>372.59999999999997</v>
      </c>
      <c r="I11" s="301">
        <f>G11*9%</f>
        <v>372.59999999999997</v>
      </c>
      <c r="J11" s="300"/>
      <c r="K11" s="302"/>
      <c r="L11" s="301">
        <f t="shared" si="2"/>
        <v>82.8</v>
      </c>
      <c r="M11" s="301">
        <f t="shared" si="3"/>
        <v>4802.4000000000005</v>
      </c>
      <c r="N11" s="300"/>
      <c r="O11" s="300"/>
      <c r="P11" s="300"/>
      <c r="Q11" s="300"/>
    </row>
    <row r="12" spans="1:17" x14ac:dyDescent="0.25">
      <c r="A12" s="300" t="s">
        <v>448</v>
      </c>
      <c r="B12" s="300"/>
      <c r="C12" s="300" t="s">
        <v>447</v>
      </c>
      <c r="D12" s="300" t="s">
        <v>109</v>
      </c>
      <c r="E12" s="301" t="s">
        <v>446</v>
      </c>
      <c r="F12" s="301">
        <f t="shared" ref="F12:F22" si="4">SUM(G12:I12)</f>
        <v>17642.18</v>
      </c>
      <c r="G12" s="301">
        <v>14951</v>
      </c>
      <c r="H12" s="301">
        <f t="shared" ref="H12:H22" si="5">G12*9%</f>
        <v>1345.59</v>
      </c>
      <c r="I12" s="301">
        <f t="shared" ref="I12:I22" si="6">G12*9%</f>
        <v>1345.59</v>
      </c>
      <c r="J12" s="300"/>
      <c r="K12" s="302"/>
      <c r="L12" s="301">
        <f t="shared" ref="L12:L22" si="7">G12*2%</f>
        <v>299.02</v>
      </c>
      <c r="M12" s="301">
        <f t="shared" ref="M12:M22" si="8">F12-L12</f>
        <v>17343.16</v>
      </c>
      <c r="N12" s="300"/>
      <c r="O12" s="300"/>
      <c r="P12" s="300"/>
      <c r="Q12" s="300"/>
    </row>
    <row r="13" spans="1:17" x14ac:dyDescent="0.25">
      <c r="A13" s="144"/>
      <c r="B13" s="144"/>
      <c r="C13" s="144"/>
      <c r="D13" s="144" t="s">
        <v>146</v>
      </c>
      <c r="E13" s="145" t="s">
        <v>531</v>
      </c>
      <c r="F13" s="145">
        <f t="shared" si="4"/>
        <v>22220.58</v>
      </c>
      <c r="G13" s="145">
        <v>18831</v>
      </c>
      <c r="H13" s="145">
        <f t="shared" si="5"/>
        <v>1694.79</v>
      </c>
      <c r="I13" s="145">
        <f t="shared" si="6"/>
        <v>1694.79</v>
      </c>
      <c r="J13" s="144"/>
      <c r="K13" s="146"/>
      <c r="L13" s="145">
        <f t="shared" si="7"/>
        <v>376.62</v>
      </c>
      <c r="M13" s="145">
        <f t="shared" si="8"/>
        <v>21843.960000000003</v>
      </c>
      <c r="N13" s="144">
        <v>21843</v>
      </c>
      <c r="O13" s="144" t="s">
        <v>758</v>
      </c>
      <c r="P13" s="142" t="s">
        <v>136</v>
      </c>
      <c r="Q13" s="143" t="s">
        <v>137</v>
      </c>
    </row>
    <row r="14" spans="1:17" x14ac:dyDescent="0.25">
      <c r="A14" s="144" t="s">
        <v>712</v>
      </c>
      <c r="B14" s="144"/>
      <c r="C14" s="144" t="s">
        <v>726</v>
      </c>
      <c r="D14" s="144" t="s">
        <v>109</v>
      </c>
      <c r="E14" s="145" t="s">
        <v>724</v>
      </c>
      <c r="F14" s="145">
        <f t="shared" si="4"/>
        <v>24447.239999999998</v>
      </c>
      <c r="G14" s="145">
        <v>20718</v>
      </c>
      <c r="H14" s="145">
        <f t="shared" si="5"/>
        <v>1864.62</v>
      </c>
      <c r="I14" s="145">
        <f t="shared" si="6"/>
        <v>1864.62</v>
      </c>
      <c r="J14" s="144"/>
      <c r="K14" s="146"/>
      <c r="L14" s="145">
        <f t="shared" si="7"/>
        <v>414.36</v>
      </c>
      <c r="M14" s="145">
        <f t="shared" si="8"/>
        <v>24032.879999999997</v>
      </c>
      <c r="N14" s="144">
        <v>24033</v>
      </c>
      <c r="O14" s="144" t="s">
        <v>1083</v>
      </c>
      <c r="P14" s="142" t="s">
        <v>136</v>
      </c>
      <c r="Q14" s="143" t="s">
        <v>137</v>
      </c>
    </row>
    <row r="15" spans="1:17" x14ac:dyDescent="0.25">
      <c r="A15" s="144" t="s">
        <v>712</v>
      </c>
      <c r="B15" s="144"/>
      <c r="C15" s="144" t="s">
        <v>727</v>
      </c>
      <c r="D15" s="144" t="s">
        <v>109</v>
      </c>
      <c r="E15" s="145" t="s">
        <v>725</v>
      </c>
      <c r="F15" s="145">
        <f t="shared" ref="F15:F19" si="9">SUM(G15:I15)</f>
        <v>10325</v>
      </c>
      <c r="G15" s="145">
        <v>8750</v>
      </c>
      <c r="H15" s="145">
        <f t="shared" ref="H15:H19" si="10">G15*9%</f>
        <v>787.5</v>
      </c>
      <c r="I15" s="145">
        <f t="shared" ref="I15:I19" si="11">G15*9%</f>
        <v>787.5</v>
      </c>
      <c r="J15" s="144"/>
      <c r="K15" s="146"/>
      <c r="L15" s="145">
        <f t="shared" ref="L15:L19" si="12">G15*2%</f>
        <v>175</v>
      </c>
      <c r="M15" s="145">
        <f t="shared" ref="M15:M19" si="13">F15-L15</f>
        <v>10150</v>
      </c>
      <c r="N15" s="144">
        <v>10150</v>
      </c>
      <c r="O15" s="144" t="s">
        <v>1083</v>
      </c>
      <c r="P15" s="142" t="s">
        <v>136</v>
      </c>
      <c r="Q15" s="143" t="s">
        <v>137</v>
      </c>
    </row>
    <row r="16" spans="1:17" x14ac:dyDescent="0.25">
      <c r="A16" s="144" t="s">
        <v>863</v>
      </c>
      <c r="B16" s="144"/>
      <c r="C16" s="144" t="s">
        <v>862</v>
      </c>
      <c r="D16" s="144" t="s">
        <v>146</v>
      </c>
      <c r="E16" s="145" t="s">
        <v>861</v>
      </c>
      <c r="F16" s="145">
        <f t="shared" si="9"/>
        <v>16354.8</v>
      </c>
      <c r="G16" s="145">
        <v>13860</v>
      </c>
      <c r="H16" s="145">
        <f t="shared" si="10"/>
        <v>1247.3999999999999</v>
      </c>
      <c r="I16" s="145">
        <f t="shared" si="11"/>
        <v>1247.3999999999999</v>
      </c>
      <c r="J16" s="144"/>
      <c r="K16" s="146"/>
      <c r="L16" s="145">
        <f t="shared" si="12"/>
        <v>277.2</v>
      </c>
      <c r="M16" s="145">
        <f t="shared" si="13"/>
        <v>16077.599999999999</v>
      </c>
      <c r="N16" s="144">
        <v>16078</v>
      </c>
      <c r="O16" s="144" t="s">
        <v>1083</v>
      </c>
      <c r="P16" s="142" t="s">
        <v>136</v>
      </c>
      <c r="Q16" s="143" t="s">
        <v>137</v>
      </c>
    </row>
    <row r="17" spans="1:17" x14ac:dyDescent="0.25">
      <c r="A17" s="144" t="s">
        <v>1051</v>
      </c>
      <c r="B17" s="144"/>
      <c r="C17" s="144" t="s">
        <v>1080</v>
      </c>
      <c r="D17" s="144" t="s">
        <v>109</v>
      </c>
      <c r="E17" s="145" t="s">
        <v>1079</v>
      </c>
      <c r="F17" s="145">
        <f t="shared" si="9"/>
        <v>5036.24</v>
      </c>
      <c r="G17" s="145">
        <v>4268</v>
      </c>
      <c r="H17" s="145">
        <f t="shared" si="10"/>
        <v>384.12</v>
      </c>
      <c r="I17" s="145">
        <f t="shared" si="11"/>
        <v>384.12</v>
      </c>
      <c r="J17" s="144"/>
      <c r="K17" s="146"/>
      <c r="L17" s="145">
        <f t="shared" si="12"/>
        <v>85.36</v>
      </c>
      <c r="M17" s="145">
        <f t="shared" si="13"/>
        <v>4950.88</v>
      </c>
      <c r="N17" s="144">
        <v>24452</v>
      </c>
      <c r="O17" s="144" t="s">
        <v>1167</v>
      </c>
      <c r="P17" s="142" t="s">
        <v>136</v>
      </c>
      <c r="Q17" s="143" t="s">
        <v>137</v>
      </c>
    </row>
    <row r="18" spans="1:17" x14ac:dyDescent="0.25">
      <c r="A18" s="144" t="s">
        <v>1051</v>
      </c>
      <c r="B18" s="144"/>
      <c r="C18" s="144" t="s">
        <v>1082</v>
      </c>
      <c r="D18" s="144" t="s">
        <v>109</v>
      </c>
      <c r="E18" s="145" t="s">
        <v>1081</v>
      </c>
      <c r="F18" s="145">
        <f t="shared" si="9"/>
        <v>10662.48</v>
      </c>
      <c r="G18" s="145">
        <v>9036</v>
      </c>
      <c r="H18" s="145">
        <f t="shared" si="10"/>
        <v>813.24</v>
      </c>
      <c r="I18" s="145">
        <f t="shared" si="11"/>
        <v>813.24</v>
      </c>
      <c r="J18" s="144"/>
      <c r="K18" s="146"/>
      <c r="L18" s="145">
        <f t="shared" si="12"/>
        <v>180.72</v>
      </c>
      <c r="M18" s="145">
        <f t="shared" si="13"/>
        <v>10481.76</v>
      </c>
      <c r="N18" s="144"/>
      <c r="O18" s="144" t="s">
        <v>1167</v>
      </c>
      <c r="P18" s="142" t="s">
        <v>136</v>
      </c>
      <c r="Q18" s="143" t="s">
        <v>137</v>
      </c>
    </row>
    <row r="19" spans="1:17" x14ac:dyDescent="0.25">
      <c r="A19" s="144" t="s">
        <v>1112</v>
      </c>
      <c r="B19" s="144"/>
      <c r="C19" s="144" t="s">
        <v>146</v>
      </c>
      <c r="D19" s="144" t="s">
        <v>146</v>
      </c>
      <c r="E19" s="145" t="s">
        <v>1114</v>
      </c>
      <c r="F19" s="145">
        <f t="shared" si="9"/>
        <v>9175.68</v>
      </c>
      <c r="G19" s="145">
        <v>7776</v>
      </c>
      <c r="H19" s="145">
        <f t="shared" si="10"/>
        <v>699.83999999999992</v>
      </c>
      <c r="I19" s="145">
        <f t="shared" si="11"/>
        <v>699.83999999999992</v>
      </c>
      <c r="J19" s="144"/>
      <c r="K19" s="146"/>
      <c r="L19" s="145">
        <f t="shared" si="12"/>
        <v>155.52000000000001</v>
      </c>
      <c r="M19" s="145">
        <f t="shared" si="13"/>
        <v>9020.16</v>
      </c>
      <c r="N19" s="144"/>
      <c r="O19" s="144" t="s">
        <v>1167</v>
      </c>
      <c r="P19" s="142" t="s">
        <v>136</v>
      </c>
      <c r="Q19" s="143" t="s">
        <v>137</v>
      </c>
    </row>
    <row r="20" spans="1:17" x14ac:dyDescent="0.25">
      <c r="A20" s="300" t="s">
        <v>1263</v>
      </c>
      <c r="B20" s="300"/>
      <c r="C20" s="300"/>
      <c r="D20" s="300"/>
      <c r="E20" s="301" t="s">
        <v>1261</v>
      </c>
      <c r="F20" s="301">
        <f t="shared" si="4"/>
        <v>-4885.2000000000007</v>
      </c>
      <c r="G20" s="301">
        <v>-4140</v>
      </c>
      <c r="H20" s="301">
        <f t="shared" si="5"/>
        <v>-372.59999999999997</v>
      </c>
      <c r="I20" s="301">
        <f t="shared" si="6"/>
        <v>-372.59999999999997</v>
      </c>
      <c r="J20" s="300"/>
      <c r="K20" s="302"/>
      <c r="L20" s="301">
        <f t="shared" si="7"/>
        <v>-82.8</v>
      </c>
      <c r="M20" s="301">
        <f t="shared" si="8"/>
        <v>-4802.4000000000005</v>
      </c>
      <c r="N20" s="300"/>
      <c r="O20" s="300"/>
      <c r="P20" s="300"/>
      <c r="Q20" s="300"/>
    </row>
    <row r="21" spans="1:17" x14ac:dyDescent="0.25">
      <c r="A21" s="300" t="s">
        <v>1263</v>
      </c>
      <c r="B21" s="300"/>
      <c r="C21" s="300"/>
      <c r="D21" s="300"/>
      <c r="E21" s="301" t="s">
        <v>1262</v>
      </c>
      <c r="F21" s="301">
        <f t="shared" si="4"/>
        <v>-17642.18</v>
      </c>
      <c r="G21" s="301">
        <v>-14951</v>
      </c>
      <c r="H21" s="301">
        <f t="shared" si="5"/>
        <v>-1345.59</v>
      </c>
      <c r="I21" s="301">
        <f t="shared" si="6"/>
        <v>-1345.59</v>
      </c>
      <c r="J21" s="300"/>
      <c r="K21" s="302"/>
      <c r="L21" s="301">
        <f t="shared" si="7"/>
        <v>-299.02</v>
      </c>
      <c r="M21" s="301">
        <f t="shared" si="8"/>
        <v>-17343.16</v>
      </c>
      <c r="N21" s="300"/>
      <c r="O21" s="300"/>
      <c r="P21" s="300"/>
      <c r="Q21" s="300"/>
    </row>
    <row r="22" spans="1:17" x14ac:dyDescent="0.25">
      <c r="A22" s="12"/>
      <c r="B22" s="12"/>
      <c r="C22" s="12"/>
      <c r="D22" s="12"/>
      <c r="E22" s="38"/>
      <c r="F22" s="38">
        <f t="shared" si="4"/>
        <v>0</v>
      </c>
      <c r="G22" s="38"/>
      <c r="H22" s="38">
        <f t="shared" si="5"/>
        <v>0</v>
      </c>
      <c r="I22" s="38">
        <f t="shared" si="6"/>
        <v>0</v>
      </c>
      <c r="J22" s="12"/>
      <c r="K22" s="57"/>
      <c r="L22" s="38">
        <f t="shared" si="7"/>
        <v>0</v>
      </c>
      <c r="M22" s="38">
        <f t="shared" si="8"/>
        <v>0</v>
      </c>
      <c r="N22" s="12"/>
      <c r="O22" s="12"/>
      <c r="P22" s="12"/>
      <c r="Q22" s="12"/>
    </row>
    <row r="23" spans="1:17" x14ac:dyDescent="0.25">
      <c r="A23" s="5"/>
      <c r="B23" s="5"/>
      <c r="C23" s="5"/>
      <c r="D23" s="5"/>
      <c r="E23" s="26"/>
      <c r="F23" s="26"/>
      <c r="G23" s="26"/>
      <c r="H23" s="26"/>
      <c r="I23" s="26"/>
      <c r="J23" s="5"/>
      <c r="K23" s="26"/>
      <c r="L23" s="26"/>
      <c r="M23" s="26"/>
      <c r="N23" s="5"/>
      <c r="O23" s="5"/>
      <c r="P23" s="5"/>
      <c r="Q23" s="5"/>
    </row>
    <row r="24" spans="1:17" ht="26.25" x14ac:dyDescent="0.4">
      <c r="A24" s="5"/>
      <c r="B24" s="5"/>
      <c r="C24" s="5"/>
      <c r="D24" s="5"/>
      <c r="E24" s="97" t="s">
        <v>37</v>
      </c>
      <c r="F24" s="27">
        <f>SUM(F2:F22)</f>
        <v>285450.06999999995</v>
      </c>
      <c r="G24" s="27">
        <f>SUM(G2:G22)</f>
        <v>246046</v>
      </c>
      <c r="H24" s="27">
        <f>SUM(H2:H22)</f>
        <v>31912.559999999994</v>
      </c>
      <c r="I24" s="27"/>
      <c r="J24" s="28"/>
      <c r="K24" s="28"/>
      <c r="L24" s="27">
        <f>SUM(L2:L22)</f>
        <v>4920.92</v>
      </c>
      <c r="M24" s="27">
        <f>SUM(M2:M22)</f>
        <v>280529.15000000002</v>
      </c>
      <c r="N24" s="27">
        <f>SUM(N2:N22)</f>
        <v>280526</v>
      </c>
      <c r="O24" s="5"/>
      <c r="P24" s="5"/>
      <c r="Q24" s="5"/>
    </row>
    <row r="25" spans="1:17" ht="18.75" x14ac:dyDescent="0.3">
      <c r="E25" s="41" t="s">
        <v>38</v>
      </c>
    </row>
    <row r="26" spans="1:17" ht="18.75" x14ac:dyDescent="0.3">
      <c r="E26" s="175" t="s">
        <v>443</v>
      </c>
      <c r="O26" s="81">
        <f>M3-N3</f>
        <v>41502.639999999999</v>
      </c>
      <c r="Q26" s="12">
        <v>203458</v>
      </c>
    </row>
    <row r="27" spans="1:17" x14ac:dyDescent="0.25">
      <c r="Q27">
        <v>16759.68</v>
      </c>
    </row>
    <row r="28" spans="1:17" x14ac:dyDescent="0.25">
      <c r="N28" s="85">
        <v>84275</v>
      </c>
      <c r="Q28">
        <f>SUM(Q26:Q27)</f>
        <v>220217.68</v>
      </c>
    </row>
    <row r="29" spans="1:17" x14ac:dyDescent="0.25">
      <c r="N29" s="85">
        <v>10628</v>
      </c>
    </row>
    <row r="30" spans="1:17" x14ac:dyDescent="0.25">
      <c r="N30" s="85">
        <f>SUM(N28:N29)</f>
        <v>94903</v>
      </c>
    </row>
  </sheetData>
  <hyperlinks>
    <hyperlink ref="E24" location="HOME!A1" display="HOME"/>
    <hyperlink ref="E25" location="MONTHWISE!A1" display="Monthwise"/>
    <hyperlink ref="E26" location="'GST-Monthwise'!A1" display="GST - Monthwise"/>
  </hyperlinks>
  <pageMargins left="0.7" right="0.7" top="0.75" bottom="0.75" header="0.3" footer="0.3"/>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dimension ref="A1:P21"/>
  <sheetViews>
    <sheetView workbookViewId="0">
      <selection activeCell="E17" sqref="E17"/>
    </sheetView>
  </sheetViews>
  <sheetFormatPr defaultColWidth="9.140625" defaultRowHeight="12.75" x14ac:dyDescent="0.2"/>
  <cols>
    <col min="1" max="1" width="12.42578125" style="33" bestFit="1" customWidth="1"/>
    <col min="2" max="2" width="5.5703125" style="33" bestFit="1" customWidth="1"/>
    <col min="3" max="3" width="25.140625" style="33" bestFit="1" customWidth="1"/>
    <col min="4" max="4" width="5.5703125" style="84" bestFit="1" customWidth="1"/>
    <col min="5" max="5" width="19.5703125" style="55" bestFit="1" customWidth="1"/>
    <col min="6" max="6" width="10.42578125" style="36" bestFit="1" customWidth="1"/>
    <col min="7" max="7" width="9.28515625" style="26" bestFit="1" customWidth="1"/>
    <col min="8" max="8" width="8.7109375" style="36" bestFit="1" customWidth="1"/>
    <col min="9" max="9" width="10.7109375" style="33" bestFit="1" customWidth="1"/>
    <col min="10" max="10" width="9.28515625" style="55" bestFit="1" customWidth="1"/>
    <col min="11" max="11" width="6.5703125" style="26" bestFit="1" customWidth="1"/>
    <col min="12" max="12" width="12.140625" style="36" bestFit="1" customWidth="1"/>
    <col min="13" max="13" width="13.5703125" style="36" bestFit="1" customWidth="1"/>
    <col min="14" max="14" width="14.85546875" style="33" bestFit="1" customWidth="1"/>
    <col min="15" max="15" width="5.42578125" style="33" bestFit="1" customWidth="1"/>
    <col min="16" max="16" width="8.5703125" style="33" bestFit="1" customWidth="1"/>
    <col min="17" max="16384" width="9.140625" style="33"/>
  </cols>
  <sheetData>
    <row r="1" spans="1:16" x14ac:dyDescent="0.2">
      <c r="A1" s="136" t="s">
        <v>22</v>
      </c>
      <c r="B1" s="136" t="s">
        <v>23</v>
      </c>
      <c r="C1" s="136" t="s">
        <v>24</v>
      </c>
      <c r="D1" s="136" t="s">
        <v>25</v>
      </c>
      <c r="E1" s="136" t="s">
        <v>26</v>
      </c>
      <c r="F1" s="137" t="s">
        <v>27</v>
      </c>
      <c r="G1" s="137" t="s">
        <v>28</v>
      </c>
      <c r="H1" s="137" t="s">
        <v>29</v>
      </c>
      <c r="I1" s="136" t="s">
        <v>30</v>
      </c>
      <c r="J1" s="136" t="s">
        <v>31</v>
      </c>
      <c r="K1" s="137" t="s">
        <v>32</v>
      </c>
      <c r="L1" s="137" t="s">
        <v>19</v>
      </c>
      <c r="M1" s="137" t="s">
        <v>33</v>
      </c>
      <c r="N1" s="137" t="s">
        <v>34</v>
      </c>
      <c r="O1" s="137" t="s">
        <v>35</v>
      </c>
      <c r="P1" s="138" t="s">
        <v>36</v>
      </c>
    </row>
    <row r="2" spans="1:16" x14ac:dyDescent="0.2">
      <c r="A2" s="167" t="s">
        <v>114</v>
      </c>
      <c r="B2" s="167"/>
      <c r="C2" s="167" t="s">
        <v>121</v>
      </c>
      <c r="D2" s="168" t="s">
        <v>109</v>
      </c>
      <c r="E2" s="169" t="s">
        <v>120</v>
      </c>
      <c r="F2" s="170">
        <f>SUM(G2:H2)</f>
        <v>92000</v>
      </c>
      <c r="G2" s="170">
        <v>80000</v>
      </c>
      <c r="H2" s="170">
        <f>G2*15%</f>
        <v>12000</v>
      </c>
      <c r="I2" s="171"/>
      <c r="J2" s="169" t="s">
        <v>41</v>
      </c>
      <c r="K2" s="170">
        <f>G2*2%</f>
        <v>1600</v>
      </c>
      <c r="L2" s="170">
        <f>F2-K2</f>
        <v>90400</v>
      </c>
      <c r="M2" s="16"/>
      <c r="N2" s="14"/>
      <c r="O2" s="10"/>
      <c r="P2" s="13"/>
    </row>
    <row r="3" spans="1:16" x14ac:dyDescent="0.2">
      <c r="A3" s="147" t="s">
        <v>219</v>
      </c>
      <c r="B3" s="147"/>
      <c r="C3" s="148" t="s">
        <v>359</v>
      </c>
      <c r="D3" s="160" t="s">
        <v>40</v>
      </c>
      <c r="E3" s="148" t="s">
        <v>360</v>
      </c>
      <c r="F3" s="150">
        <f t="shared" ref="F3:F15" si="0">SUM(G3:H3)</f>
        <v>89444.7</v>
      </c>
      <c r="G3" s="150">
        <v>77778</v>
      </c>
      <c r="H3" s="150">
        <f t="shared" ref="H3:H15" si="1">G3*15%</f>
        <v>11666.699999999999</v>
      </c>
      <c r="I3" s="147"/>
      <c r="J3" s="148"/>
      <c r="K3" s="150">
        <f t="shared" ref="K3:K15" si="2">G3*2%</f>
        <v>1555.56</v>
      </c>
      <c r="L3" s="150">
        <f t="shared" ref="L3:L15" si="3">F3-K3</f>
        <v>87889.14</v>
      </c>
      <c r="M3" s="150">
        <v>87889</v>
      </c>
      <c r="N3" s="147" t="s">
        <v>358</v>
      </c>
      <c r="O3" s="142" t="s">
        <v>136</v>
      </c>
      <c r="P3" s="143" t="s">
        <v>137</v>
      </c>
    </row>
    <row r="4" spans="1:16" x14ac:dyDescent="0.2">
      <c r="A4" s="147" t="s">
        <v>219</v>
      </c>
      <c r="B4" s="147"/>
      <c r="C4" s="147" t="s">
        <v>362</v>
      </c>
      <c r="D4" s="160" t="s">
        <v>40</v>
      </c>
      <c r="E4" s="148" t="s">
        <v>361</v>
      </c>
      <c r="F4" s="150">
        <f t="shared" si="0"/>
        <v>63828.45</v>
      </c>
      <c r="G4" s="150">
        <v>55503</v>
      </c>
      <c r="H4" s="150">
        <f t="shared" si="1"/>
        <v>8325.4499999999989</v>
      </c>
      <c r="I4" s="147"/>
      <c r="J4" s="148"/>
      <c r="K4" s="150">
        <f t="shared" si="2"/>
        <v>1110.06</v>
      </c>
      <c r="L4" s="150">
        <f t="shared" si="3"/>
        <v>62718.39</v>
      </c>
      <c r="M4" s="150">
        <v>62718</v>
      </c>
      <c r="N4" s="147" t="s">
        <v>358</v>
      </c>
      <c r="O4" s="142" t="s">
        <v>136</v>
      </c>
      <c r="P4" s="143" t="s">
        <v>137</v>
      </c>
    </row>
    <row r="5" spans="1:16" x14ac:dyDescent="0.2">
      <c r="A5" s="14" t="s">
        <v>385</v>
      </c>
      <c r="B5" s="14"/>
      <c r="C5" s="14" t="s">
        <v>414</v>
      </c>
      <c r="D5" s="15" t="s">
        <v>40</v>
      </c>
      <c r="E5" s="53" t="s">
        <v>413</v>
      </c>
      <c r="F5" s="16">
        <f t="shared" si="0"/>
        <v>163875</v>
      </c>
      <c r="G5" s="16">
        <v>142500</v>
      </c>
      <c r="H5" s="16">
        <f t="shared" si="1"/>
        <v>21375</v>
      </c>
      <c r="I5" s="14"/>
      <c r="J5" s="53"/>
      <c r="K5" s="16">
        <f t="shared" si="2"/>
        <v>2850</v>
      </c>
      <c r="L5" s="16">
        <f t="shared" si="3"/>
        <v>161025</v>
      </c>
      <c r="M5" s="16">
        <f>20000+30000+30000</f>
        <v>80000</v>
      </c>
      <c r="N5" s="14"/>
      <c r="O5" s="10"/>
      <c r="P5" s="13"/>
    </row>
    <row r="6" spans="1:16" x14ac:dyDescent="0.2">
      <c r="A6" s="14"/>
      <c r="B6" s="14"/>
      <c r="C6" s="14"/>
      <c r="D6" s="15"/>
      <c r="E6" s="53"/>
      <c r="F6" s="16">
        <f t="shared" si="0"/>
        <v>0</v>
      </c>
      <c r="G6" s="16"/>
      <c r="H6" s="16">
        <f t="shared" si="1"/>
        <v>0</v>
      </c>
      <c r="I6" s="90"/>
      <c r="J6" s="90"/>
      <c r="K6" s="16">
        <f t="shared" si="2"/>
        <v>0</v>
      </c>
      <c r="L6" s="16">
        <f t="shared" si="3"/>
        <v>0</v>
      </c>
      <c r="M6" s="16">
        <v>40000</v>
      </c>
      <c r="N6" s="14"/>
      <c r="O6" s="10"/>
      <c r="P6" s="13"/>
    </row>
    <row r="7" spans="1:16" x14ac:dyDescent="0.2">
      <c r="A7" s="14"/>
      <c r="B7" s="14"/>
      <c r="C7" s="14"/>
      <c r="D7" s="15"/>
      <c r="E7" s="53"/>
      <c r="F7" s="16">
        <f t="shared" si="0"/>
        <v>0</v>
      </c>
      <c r="G7" s="16"/>
      <c r="H7" s="16">
        <f t="shared" si="1"/>
        <v>0</v>
      </c>
      <c r="I7" s="90"/>
      <c r="J7" s="90"/>
      <c r="K7" s="16">
        <f t="shared" si="2"/>
        <v>0</v>
      </c>
      <c r="L7" s="16">
        <f t="shared" si="3"/>
        <v>0</v>
      </c>
      <c r="M7" s="16">
        <v>43875</v>
      </c>
      <c r="N7" s="14"/>
      <c r="O7" s="10"/>
      <c r="P7" s="13"/>
    </row>
    <row r="8" spans="1:16" x14ac:dyDescent="0.2">
      <c r="A8" s="14"/>
      <c r="B8" s="14"/>
      <c r="C8" s="14"/>
      <c r="D8" s="15"/>
      <c r="E8" s="53"/>
      <c r="F8" s="16">
        <f t="shared" si="0"/>
        <v>0</v>
      </c>
      <c r="G8" s="16"/>
      <c r="H8" s="16">
        <f t="shared" si="1"/>
        <v>0</v>
      </c>
      <c r="I8" s="90"/>
      <c r="J8" s="90"/>
      <c r="K8" s="16">
        <f t="shared" si="2"/>
        <v>0</v>
      </c>
      <c r="L8" s="16">
        <f t="shared" si="3"/>
        <v>0</v>
      </c>
      <c r="M8" s="16"/>
      <c r="N8" s="14"/>
      <c r="O8" s="10"/>
      <c r="P8" s="13"/>
    </row>
    <row r="9" spans="1:16" x14ac:dyDescent="0.2">
      <c r="A9" s="14"/>
      <c r="B9" s="14"/>
      <c r="C9" s="14"/>
      <c r="D9" s="15"/>
      <c r="E9" s="53"/>
      <c r="F9" s="16">
        <f t="shared" si="0"/>
        <v>0</v>
      </c>
      <c r="G9" s="16"/>
      <c r="H9" s="16">
        <f t="shared" si="1"/>
        <v>0</v>
      </c>
      <c r="I9" s="14"/>
      <c r="J9" s="53"/>
      <c r="K9" s="16">
        <f t="shared" si="2"/>
        <v>0</v>
      </c>
      <c r="L9" s="16">
        <f t="shared" si="3"/>
        <v>0</v>
      </c>
      <c r="M9" s="16"/>
      <c r="N9" s="14"/>
      <c r="O9" s="10"/>
      <c r="P9" s="13"/>
    </row>
    <row r="10" spans="1:16" x14ac:dyDescent="0.2">
      <c r="A10" s="14"/>
      <c r="B10" s="14"/>
      <c r="C10" s="14"/>
      <c r="D10" s="15"/>
      <c r="E10" s="53"/>
      <c r="F10" s="16">
        <f t="shared" si="0"/>
        <v>0</v>
      </c>
      <c r="G10" s="16"/>
      <c r="H10" s="16">
        <f t="shared" si="1"/>
        <v>0</v>
      </c>
      <c r="I10" s="134"/>
      <c r="J10" s="90"/>
      <c r="K10" s="16">
        <f t="shared" si="2"/>
        <v>0</v>
      </c>
      <c r="L10" s="16">
        <f t="shared" si="3"/>
        <v>0</v>
      </c>
      <c r="M10" s="16"/>
      <c r="N10" s="14"/>
      <c r="O10" s="14"/>
      <c r="P10" s="83"/>
    </row>
    <row r="11" spans="1:16" x14ac:dyDescent="0.2">
      <c r="A11" s="14"/>
      <c r="B11" s="14"/>
      <c r="C11" s="14"/>
      <c r="D11" s="15"/>
      <c r="E11" s="53"/>
      <c r="F11" s="38">
        <f t="shared" si="0"/>
        <v>0</v>
      </c>
      <c r="G11" s="38"/>
      <c r="H11" s="38">
        <f t="shared" si="1"/>
        <v>0</v>
      </c>
      <c r="I11" s="134"/>
      <c r="J11" s="90"/>
      <c r="K11" s="38">
        <f t="shared" si="2"/>
        <v>0</v>
      </c>
      <c r="L11" s="38">
        <f t="shared" si="3"/>
        <v>0</v>
      </c>
      <c r="M11" s="38"/>
      <c r="N11" s="14"/>
      <c r="O11" s="14"/>
      <c r="P11" s="83"/>
    </row>
    <row r="12" spans="1:16" x14ac:dyDescent="0.2">
      <c r="A12" s="14"/>
      <c r="B12" s="14"/>
      <c r="C12" s="14"/>
      <c r="D12" s="15"/>
      <c r="E12" s="53"/>
      <c r="F12" s="38">
        <f t="shared" si="0"/>
        <v>0</v>
      </c>
      <c r="G12" s="38"/>
      <c r="H12" s="38">
        <f t="shared" si="1"/>
        <v>0</v>
      </c>
      <c r="I12" s="134"/>
      <c r="J12" s="53"/>
      <c r="K12" s="38">
        <f t="shared" si="2"/>
        <v>0</v>
      </c>
      <c r="L12" s="38">
        <f t="shared" si="3"/>
        <v>0</v>
      </c>
      <c r="M12" s="38"/>
      <c r="N12" s="14"/>
      <c r="O12" s="14"/>
      <c r="P12" s="83"/>
    </row>
    <row r="13" spans="1:16" x14ac:dyDescent="0.2">
      <c r="A13" s="14"/>
      <c r="B13" s="14"/>
      <c r="C13" s="14"/>
      <c r="D13" s="15"/>
      <c r="E13" s="53"/>
      <c r="F13" s="38">
        <f t="shared" si="0"/>
        <v>0</v>
      </c>
      <c r="G13" s="38"/>
      <c r="H13" s="38">
        <f t="shared" si="1"/>
        <v>0</v>
      </c>
      <c r="I13" s="134"/>
      <c r="J13" s="53"/>
      <c r="K13" s="38">
        <f t="shared" si="2"/>
        <v>0</v>
      </c>
      <c r="L13" s="38">
        <f t="shared" si="3"/>
        <v>0</v>
      </c>
      <c r="M13" s="38"/>
      <c r="N13" s="14"/>
      <c r="O13" s="14"/>
      <c r="P13" s="83"/>
    </row>
    <row r="14" spans="1:16" x14ac:dyDescent="0.2">
      <c r="A14" s="14"/>
      <c r="B14" s="14"/>
      <c r="C14" s="14"/>
      <c r="D14" s="15"/>
      <c r="E14" s="62"/>
      <c r="F14" s="38">
        <f t="shared" si="0"/>
        <v>0</v>
      </c>
      <c r="G14" s="38"/>
      <c r="H14" s="38">
        <f t="shared" si="1"/>
        <v>0</v>
      </c>
      <c r="I14" s="12"/>
      <c r="J14" s="62"/>
      <c r="K14" s="38">
        <f t="shared" si="2"/>
        <v>0</v>
      </c>
      <c r="L14" s="38">
        <f t="shared" si="3"/>
        <v>0</v>
      </c>
      <c r="M14" s="38"/>
      <c r="N14" s="14"/>
      <c r="O14" s="14"/>
      <c r="P14" s="83"/>
    </row>
    <row r="15" spans="1:16" x14ac:dyDescent="0.2">
      <c r="A15" s="22"/>
      <c r="B15" s="22"/>
      <c r="C15" s="22"/>
      <c r="D15" s="23"/>
      <c r="E15" s="62"/>
      <c r="F15" s="38">
        <f t="shared" si="0"/>
        <v>0</v>
      </c>
      <c r="G15" s="38"/>
      <c r="H15" s="38">
        <f t="shared" si="1"/>
        <v>0</v>
      </c>
      <c r="I15" s="12"/>
      <c r="J15" s="62"/>
      <c r="K15" s="38">
        <f t="shared" si="2"/>
        <v>0</v>
      </c>
      <c r="L15" s="38">
        <f t="shared" si="3"/>
        <v>0</v>
      </c>
      <c r="M15" s="38"/>
      <c r="N15" s="22"/>
      <c r="O15" s="22"/>
      <c r="P15" s="37"/>
    </row>
    <row r="17" spans="5:13" ht="23.25" x14ac:dyDescent="0.35">
      <c r="E17" s="40" t="s">
        <v>37</v>
      </c>
      <c r="F17" s="27">
        <f>SUM(F2:F15)</f>
        <v>409148.15</v>
      </c>
      <c r="G17" s="27">
        <f t="shared" ref="G17:M17" si="4">SUM(G2:G15)</f>
        <v>355781</v>
      </c>
      <c r="H17" s="27">
        <f t="shared" si="4"/>
        <v>53367.149999999994</v>
      </c>
      <c r="I17" s="28"/>
      <c r="J17" s="28"/>
      <c r="K17" s="27">
        <f t="shared" si="4"/>
        <v>7115.62</v>
      </c>
      <c r="L17" s="27">
        <f t="shared" si="4"/>
        <v>402032.53</v>
      </c>
      <c r="M17" s="27">
        <f t="shared" si="4"/>
        <v>314482</v>
      </c>
    </row>
    <row r="18" spans="5:13" ht="18.75" x14ac:dyDescent="0.3">
      <c r="E18" s="41" t="s">
        <v>38</v>
      </c>
    </row>
    <row r="20" spans="5:13" x14ac:dyDescent="0.2">
      <c r="L20" s="36">
        <v>64410</v>
      </c>
    </row>
    <row r="21" spans="5:13" ht="15" x14ac:dyDescent="0.25">
      <c r="L21" s="36">
        <v>150608</v>
      </c>
      <c r="M21" s="85"/>
    </row>
  </sheetData>
  <hyperlinks>
    <hyperlink ref="E17" location="HOME!A1" display="HOME"/>
    <hyperlink ref="E18" location="MONTHWISE!A1" display="Monthwise"/>
  </hyperlinks>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P15"/>
  <sheetViews>
    <sheetView workbookViewId="0">
      <selection activeCell="E14" sqref="E14"/>
    </sheetView>
  </sheetViews>
  <sheetFormatPr defaultColWidth="9.140625" defaultRowHeight="12" x14ac:dyDescent="0.2"/>
  <cols>
    <col min="1" max="1" width="11.42578125" style="66" bestFit="1" customWidth="1"/>
    <col min="2" max="2" width="5.5703125" style="66" bestFit="1" customWidth="1"/>
    <col min="3" max="3" width="12.42578125" style="66" bestFit="1" customWidth="1"/>
    <col min="4" max="4" width="8" style="66" bestFit="1" customWidth="1"/>
    <col min="5" max="5" width="16.28515625" style="94" bestFit="1" customWidth="1"/>
    <col min="6" max="6" width="10.42578125" style="77" bestFit="1" customWidth="1"/>
    <col min="7" max="7" width="9.28515625" style="93" bestFit="1" customWidth="1"/>
    <col min="8" max="8" width="8.7109375" style="77" bestFit="1" customWidth="1"/>
    <col min="9" max="9" width="10.7109375" style="66" bestFit="1" customWidth="1"/>
    <col min="10" max="10" width="7.42578125" style="94" bestFit="1" customWidth="1"/>
    <col min="11" max="11" width="6.5703125" style="93" bestFit="1" customWidth="1"/>
    <col min="12" max="12" width="12.140625" style="77" bestFit="1" customWidth="1"/>
    <col min="13" max="13" width="13.5703125" style="66" bestFit="1" customWidth="1"/>
    <col min="14" max="14" width="14.85546875" style="66" bestFit="1" customWidth="1"/>
    <col min="15" max="15" width="5.42578125" style="66" bestFit="1" customWidth="1"/>
    <col min="16" max="16" width="8.5703125" style="66" bestFit="1" customWidth="1"/>
    <col min="17" max="17" width="16.42578125" style="66" bestFit="1" customWidth="1"/>
    <col min="18" max="16384" width="9.140625" style="66"/>
  </cols>
  <sheetData>
    <row r="1" spans="1:16" x14ac:dyDescent="0.2">
      <c r="A1" s="87"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ht="12.75" x14ac:dyDescent="0.2">
      <c r="A2" s="39"/>
      <c r="B2" s="39"/>
      <c r="C2" s="39"/>
      <c r="D2" s="39"/>
      <c r="E2" s="53"/>
      <c r="F2" s="38">
        <f t="shared" ref="F2:F10" si="0">SUM(G2:H2)</f>
        <v>0</v>
      </c>
      <c r="G2" s="16"/>
      <c r="H2" s="38">
        <f t="shared" ref="H2:H10" si="1">G2*15%</f>
        <v>0</v>
      </c>
      <c r="I2" s="90"/>
      <c r="J2" s="90"/>
      <c r="K2" s="38">
        <f t="shared" ref="K2:K10" si="2">G2*2%</f>
        <v>0</v>
      </c>
      <c r="L2" s="38">
        <f t="shared" ref="L2:L10" si="3">F2-K2</f>
        <v>0</v>
      </c>
      <c r="M2" s="39"/>
      <c r="N2" s="39"/>
      <c r="O2" s="10"/>
      <c r="P2" s="13"/>
    </row>
    <row r="3" spans="1:16" ht="12.75" x14ac:dyDescent="0.2">
      <c r="A3" s="39"/>
      <c r="B3" s="39"/>
      <c r="C3" s="39"/>
      <c r="D3" s="39"/>
      <c r="E3" s="69"/>
      <c r="F3" s="38">
        <f t="shared" si="0"/>
        <v>0</v>
      </c>
      <c r="G3" s="16"/>
      <c r="H3" s="38">
        <f t="shared" si="1"/>
        <v>0</v>
      </c>
      <c r="I3" s="90"/>
      <c r="J3" s="90"/>
      <c r="K3" s="38">
        <f t="shared" si="2"/>
        <v>0</v>
      </c>
      <c r="L3" s="38">
        <f t="shared" si="3"/>
        <v>0</v>
      </c>
      <c r="M3" s="39"/>
      <c r="N3" s="39"/>
      <c r="O3" s="10"/>
      <c r="P3" s="13"/>
    </row>
    <row r="4" spans="1:16" ht="12.75" x14ac:dyDescent="0.2">
      <c r="A4" s="39"/>
      <c r="B4" s="39"/>
      <c r="C4" s="39"/>
      <c r="D4" s="39"/>
      <c r="E4" s="39"/>
      <c r="F4" s="38">
        <f t="shared" si="0"/>
        <v>0</v>
      </c>
      <c r="G4" s="16"/>
      <c r="H4" s="38">
        <f t="shared" si="1"/>
        <v>0</v>
      </c>
      <c r="I4" s="90"/>
      <c r="J4" s="90"/>
      <c r="K4" s="38">
        <f t="shared" si="2"/>
        <v>0</v>
      </c>
      <c r="L4" s="38">
        <f t="shared" si="3"/>
        <v>0</v>
      </c>
      <c r="M4" s="39"/>
      <c r="N4" s="39"/>
      <c r="O4" s="39"/>
      <c r="P4" s="71"/>
    </row>
    <row r="5" spans="1:16" ht="12.75" x14ac:dyDescent="0.2">
      <c r="A5" s="39"/>
      <c r="B5" s="39"/>
      <c r="C5" s="39"/>
      <c r="D5" s="39"/>
      <c r="E5" s="69"/>
      <c r="F5" s="38">
        <f t="shared" si="0"/>
        <v>0</v>
      </c>
      <c r="G5" s="16"/>
      <c r="H5" s="38">
        <f t="shared" si="1"/>
        <v>0</v>
      </c>
      <c r="I5" s="90"/>
      <c r="J5" s="90"/>
      <c r="K5" s="38">
        <f t="shared" si="2"/>
        <v>0</v>
      </c>
      <c r="L5" s="38">
        <f t="shared" si="3"/>
        <v>0</v>
      </c>
      <c r="M5" s="39"/>
      <c r="N5" s="39"/>
      <c r="O5" s="39"/>
      <c r="P5" s="71"/>
    </row>
    <row r="6" spans="1:16" ht="12.75" x14ac:dyDescent="0.2">
      <c r="A6" s="39"/>
      <c r="B6" s="39"/>
      <c r="C6" s="39"/>
      <c r="D6" s="39"/>
      <c r="E6" s="69"/>
      <c r="F6" s="38">
        <f t="shared" si="0"/>
        <v>0</v>
      </c>
      <c r="G6" s="16"/>
      <c r="H6" s="38">
        <f t="shared" si="1"/>
        <v>0</v>
      </c>
      <c r="I6" s="14"/>
      <c r="J6" s="53"/>
      <c r="K6" s="38">
        <f t="shared" si="2"/>
        <v>0</v>
      </c>
      <c r="L6" s="38">
        <f t="shared" si="3"/>
        <v>0</v>
      </c>
      <c r="M6" s="39"/>
      <c r="N6" s="39"/>
      <c r="O6" s="39"/>
      <c r="P6" s="71"/>
    </row>
    <row r="7" spans="1:16" ht="12.75" x14ac:dyDescent="0.2">
      <c r="A7" s="39"/>
      <c r="B7" s="39"/>
      <c r="C7" s="39"/>
      <c r="D7" s="39"/>
      <c r="E7" s="69"/>
      <c r="F7" s="38">
        <f t="shared" si="0"/>
        <v>0</v>
      </c>
      <c r="G7" s="16"/>
      <c r="H7" s="38">
        <f t="shared" si="1"/>
        <v>0</v>
      </c>
      <c r="I7" s="14"/>
      <c r="J7" s="53"/>
      <c r="K7" s="38">
        <f t="shared" si="2"/>
        <v>0</v>
      </c>
      <c r="L7" s="38">
        <f t="shared" si="3"/>
        <v>0</v>
      </c>
      <c r="M7" s="39"/>
      <c r="N7" s="39"/>
      <c r="O7" s="39"/>
      <c r="P7" s="71"/>
    </row>
    <row r="8" spans="1:16" ht="12.75" x14ac:dyDescent="0.2">
      <c r="A8" s="39"/>
      <c r="B8" s="39"/>
      <c r="C8" s="39"/>
      <c r="D8" s="39"/>
      <c r="E8" s="69"/>
      <c r="F8" s="38">
        <f t="shared" si="0"/>
        <v>0</v>
      </c>
      <c r="G8" s="16"/>
      <c r="H8" s="38">
        <f t="shared" si="1"/>
        <v>0</v>
      </c>
      <c r="I8" s="14"/>
      <c r="J8" s="53"/>
      <c r="K8" s="38">
        <f t="shared" si="2"/>
        <v>0</v>
      </c>
      <c r="L8" s="38">
        <f t="shared" si="3"/>
        <v>0</v>
      </c>
      <c r="M8" s="39"/>
      <c r="N8" s="39"/>
      <c r="O8" s="39"/>
      <c r="P8" s="71"/>
    </row>
    <row r="9" spans="1:16" ht="12.75" x14ac:dyDescent="0.2">
      <c r="A9" s="39"/>
      <c r="B9" s="39"/>
      <c r="C9" s="39"/>
      <c r="D9" s="74"/>
      <c r="E9" s="69"/>
      <c r="F9" s="38">
        <f t="shared" si="0"/>
        <v>0</v>
      </c>
      <c r="G9" s="16"/>
      <c r="H9" s="38">
        <f t="shared" si="1"/>
        <v>0</v>
      </c>
      <c r="I9" s="14"/>
      <c r="J9" s="53"/>
      <c r="K9" s="38">
        <f t="shared" si="2"/>
        <v>0</v>
      </c>
      <c r="L9" s="38">
        <f t="shared" si="3"/>
        <v>0</v>
      </c>
      <c r="M9" s="39"/>
      <c r="N9" s="39"/>
      <c r="O9" s="39"/>
      <c r="P9" s="71"/>
    </row>
    <row r="10" spans="1:16" ht="12.75" x14ac:dyDescent="0.2">
      <c r="A10" s="39"/>
      <c r="B10" s="39"/>
      <c r="C10" s="39"/>
      <c r="D10" s="39"/>
      <c r="E10" s="69"/>
      <c r="F10" s="38">
        <f t="shared" si="0"/>
        <v>0</v>
      </c>
      <c r="G10" s="16"/>
      <c r="H10" s="38">
        <f t="shared" si="1"/>
        <v>0</v>
      </c>
      <c r="I10" s="14"/>
      <c r="J10" s="53"/>
      <c r="K10" s="38">
        <f t="shared" si="2"/>
        <v>0</v>
      </c>
      <c r="L10" s="38">
        <f t="shared" si="3"/>
        <v>0</v>
      </c>
      <c r="M10" s="39"/>
      <c r="N10" s="39"/>
      <c r="O10" s="39"/>
      <c r="P10" s="71"/>
    </row>
    <row r="11" spans="1:16" x14ac:dyDescent="0.2">
      <c r="A11" s="39"/>
      <c r="B11" s="39"/>
      <c r="C11" s="39"/>
      <c r="D11" s="39"/>
      <c r="E11" s="69"/>
      <c r="F11" s="70"/>
      <c r="G11" s="70"/>
      <c r="H11" s="70"/>
      <c r="I11" s="39"/>
      <c r="J11" s="69"/>
      <c r="K11" s="70"/>
      <c r="L11" s="70"/>
      <c r="M11" s="39"/>
      <c r="N11" s="39"/>
      <c r="O11" s="39"/>
      <c r="P11" s="71"/>
    </row>
    <row r="12" spans="1:16" x14ac:dyDescent="0.2">
      <c r="A12" s="39"/>
      <c r="B12" s="39"/>
      <c r="C12" s="39"/>
      <c r="D12" s="39"/>
      <c r="E12" s="69"/>
      <c r="F12" s="70"/>
      <c r="G12" s="70"/>
      <c r="H12" s="70"/>
      <c r="I12" s="39"/>
      <c r="J12" s="69"/>
      <c r="K12" s="70"/>
      <c r="L12" s="70"/>
      <c r="M12" s="39"/>
      <c r="N12" s="39"/>
      <c r="O12" s="39"/>
      <c r="P12" s="74"/>
    </row>
    <row r="14" spans="1:16" ht="18.75" x14ac:dyDescent="0.3">
      <c r="E14" s="91" t="s">
        <v>37</v>
      </c>
      <c r="F14" s="76">
        <f>SUM(F2:F12)</f>
        <v>0</v>
      </c>
      <c r="G14" s="76">
        <f>SUM(G2:G12)</f>
        <v>0</v>
      </c>
      <c r="H14" s="76">
        <f>SUM(H2:H12)</f>
        <v>0</v>
      </c>
      <c r="J14" s="66"/>
      <c r="K14" s="76">
        <f t="shared" ref="K14:M14" si="4">SUM(K2:K12)</f>
        <v>0</v>
      </c>
      <c r="L14" s="76">
        <f t="shared" si="4"/>
        <v>0</v>
      </c>
      <c r="M14" s="75">
        <f t="shared" si="4"/>
        <v>0</v>
      </c>
      <c r="N14" s="92">
        <f>L14-M14</f>
        <v>0</v>
      </c>
    </row>
    <row r="15" spans="1:16" ht="18.75" x14ac:dyDescent="0.3">
      <c r="E15" s="41" t="s">
        <v>38</v>
      </c>
    </row>
  </sheetData>
  <hyperlinks>
    <hyperlink ref="E14" location="HOME!A1" display="HOME"/>
    <hyperlink ref="E15" location="MONTHWISE!A1" display="Monthwise"/>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0"/>
  <sheetViews>
    <sheetView workbookViewId="0">
      <selection activeCell="E14" sqref="E14"/>
    </sheetView>
  </sheetViews>
  <sheetFormatPr defaultColWidth="9.140625" defaultRowHeight="12" x14ac:dyDescent="0.2"/>
  <cols>
    <col min="1" max="1" width="12.140625" style="66" bestFit="1" customWidth="1"/>
    <col min="2" max="2" width="5.5703125" style="66" bestFit="1" customWidth="1"/>
    <col min="3" max="3" width="12.42578125" style="66" bestFit="1" customWidth="1"/>
    <col min="4" max="4" width="8" style="66" bestFit="1" customWidth="1"/>
    <col min="5" max="5" width="20.85546875" style="94" bestFit="1" customWidth="1"/>
    <col min="6" max="6" width="10.42578125" style="77" bestFit="1" customWidth="1"/>
    <col min="7" max="7" width="9.28515625" style="93" bestFit="1" customWidth="1"/>
    <col min="8" max="8" width="8.7109375" style="77" bestFit="1" customWidth="1"/>
    <col min="9" max="9" width="10.7109375" style="66" bestFit="1" customWidth="1"/>
    <col min="10" max="10" width="7.42578125" style="94" bestFit="1" customWidth="1"/>
    <col min="11" max="11" width="6.5703125" style="93" bestFit="1" customWidth="1"/>
    <col min="12" max="12" width="12.140625" style="77" bestFit="1" customWidth="1"/>
    <col min="13" max="13" width="13.5703125" style="66" bestFit="1" customWidth="1"/>
    <col min="14" max="14" width="14.85546875" style="66" bestFit="1" customWidth="1"/>
    <col min="15" max="15" width="5.42578125" style="66" bestFit="1" customWidth="1"/>
    <col min="16" max="16" width="8.5703125" style="66" bestFit="1" customWidth="1"/>
    <col min="17" max="17" width="16.42578125" style="66" bestFit="1" customWidth="1"/>
    <col min="18" max="16384" width="9.140625" style="66"/>
  </cols>
  <sheetData>
    <row r="1" spans="1:16" x14ac:dyDescent="0.2">
      <c r="A1" s="87"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ht="12.75" x14ac:dyDescent="0.2">
      <c r="A2" s="151" t="s">
        <v>385</v>
      </c>
      <c r="B2" s="151"/>
      <c r="C2" s="151"/>
      <c r="D2" s="151"/>
      <c r="E2" s="148" t="s">
        <v>582</v>
      </c>
      <c r="F2" s="145">
        <f t="shared" ref="F2:F12" si="0">SUM(G2:H2)</f>
        <v>24454.75</v>
      </c>
      <c r="G2" s="150">
        <v>21265</v>
      </c>
      <c r="H2" s="145">
        <f t="shared" ref="H2:H3" si="1">G2*15%</f>
        <v>3189.75</v>
      </c>
      <c r="I2" s="152"/>
      <c r="J2" s="152"/>
      <c r="K2" s="145">
        <f t="shared" ref="K2:K8" si="2">G2*2%</f>
        <v>425.3</v>
      </c>
      <c r="L2" s="145">
        <f t="shared" ref="L2:L8" si="3">F2-K2</f>
        <v>24029.45</v>
      </c>
      <c r="M2" s="151">
        <v>24030</v>
      </c>
      <c r="N2" s="151" t="s">
        <v>583</v>
      </c>
      <c r="O2" s="142" t="s">
        <v>136</v>
      </c>
      <c r="P2" s="143" t="s">
        <v>137</v>
      </c>
    </row>
    <row r="3" spans="1:16" ht="12.75" x14ac:dyDescent="0.2">
      <c r="A3" s="39"/>
      <c r="B3" s="39"/>
      <c r="C3" s="39"/>
      <c r="D3" s="39"/>
      <c r="E3" s="69"/>
      <c r="F3" s="38">
        <f t="shared" si="0"/>
        <v>0</v>
      </c>
      <c r="G3" s="16"/>
      <c r="H3" s="38">
        <f t="shared" si="1"/>
        <v>0</v>
      </c>
      <c r="I3" s="90"/>
      <c r="J3" s="90"/>
      <c r="K3" s="38">
        <f t="shared" si="2"/>
        <v>0</v>
      </c>
      <c r="L3" s="38">
        <f t="shared" si="3"/>
        <v>0</v>
      </c>
      <c r="M3" s="39"/>
      <c r="N3" s="39"/>
      <c r="O3" s="10"/>
      <c r="P3" s="13"/>
    </row>
    <row r="4" spans="1:16" x14ac:dyDescent="0.2">
      <c r="A4" s="176" t="s">
        <v>22</v>
      </c>
      <c r="B4" s="176" t="s">
        <v>23</v>
      </c>
      <c r="C4" s="176" t="s">
        <v>24</v>
      </c>
      <c r="D4" s="176" t="s">
        <v>25</v>
      </c>
      <c r="E4" s="176" t="s">
        <v>26</v>
      </c>
      <c r="F4" s="177" t="s">
        <v>27</v>
      </c>
      <c r="G4" s="177" t="s">
        <v>28</v>
      </c>
      <c r="H4" s="177" t="s">
        <v>434</v>
      </c>
      <c r="I4" s="176" t="s">
        <v>30</v>
      </c>
      <c r="J4" s="176" t="s">
        <v>31</v>
      </c>
      <c r="K4" s="177" t="s">
        <v>32</v>
      </c>
      <c r="L4" s="177" t="s">
        <v>19</v>
      </c>
      <c r="M4" s="177" t="s">
        <v>33</v>
      </c>
      <c r="N4" s="177" t="s">
        <v>34</v>
      </c>
      <c r="O4" s="177" t="s">
        <v>35</v>
      </c>
      <c r="P4" s="178" t="s">
        <v>36</v>
      </c>
    </row>
    <row r="5" spans="1:16" ht="12.75" x14ac:dyDescent="0.2">
      <c r="A5" s="151" t="s">
        <v>797</v>
      </c>
      <c r="B5" s="151"/>
      <c r="C5" s="151"/>
      <c r="D5" s="151" t="s">
        <v>146</v>
      </c>
      <c r="E5" s="161" t="s">
        <v>805</v>
      </c>
      <c r="F5" s="145">
        <f t="shared" si="0"/>
        <v>3292.2</v>
      </c>
      <c r="G5" s="150">
        <v>2790</v>
      </c>
      <c r="H5" s="145">
        <f>G5*18%</f>
        <v>502.2</v>
      </c>
      <c r="I5" s="152"/>
      <c r="J5" s="152"/>
      <c r="K5" s="145">
        <f t="shared" si="2"/>
        <v>55.800000000000004</v>
      </c>
      <c r="L5" s="145">
        <f t="shared" si="3"/>
        <v>3236.3999999999996</v>
      </c>
      <c r="M5" s="151">
        <v>3236</v>
      </c>
      <c r="N5" s="151" t="s">
        <v>855</v>
      </c>
      <c r="O5" s="142" t="s">
        <v>136</v>
      </c>
      <c r="P5" s="143" t="s">
        <v>137</v>
      </c>
    </row>
    <row r="6" spans="1:16" ht="12.75" x14ac:dyDescent="0.2">
      <c r="A6" s="151" t="s">
        <v>863</v>
      </c>
      <c r="B6" s="151"/>
      <c r="C6" s="151"/>
      <c r="D6" s="151" t="s">
        <v>869</v>
      </c>
      <c r="E6" s="161" t="s">
        <v>868</v>
      </c>
      <c r="F6" s="145">
        <f t="shared" si="0"/>
        <v>1779.44</v>
      </c>
      <c r="G6" s="150">
        <v>1508</v>
      </c>
      <c r="H6" s="145">
        <f t="shared" ref="H6:H12" si="4">G6*18%</f>
        <v>271.44</v>
      </c>
      <c r="I6" s="147"/>
      <c r="J6" s="148"/>
      <c r="K6" s="145">
        <f t="shared" si="2"/>
        <v>30.16</v>
      </c>
      <c r="L6" s="145">
        <f t="shared" si="3"/>
        <v>1749.28</v>
      </c>
      <c r="M6" s="151">
        <v>1749</v>
      </c>
      <c r="N6" s="151" t="s">
        <v>941</v>
      </c>
      <c r="O6" s="142" t="s">
        <v>136</v>
      </c>
      <c r="P6" s="143" t="s">
        <v>137</v>
      </c>
    </row>
    <row r="7" spans="1:16" ht="12.75" x14ac:dyDescent="0.2">
      <c r="A7" s="151" t="s">
        <v>999</v>
      </c>
      <c r="B7" s="151"/>
      <c r="C7" s="151"/>
      <c r="D7" s="151"/>
      <c r="E7" s="161" t="s">
        <v>1005</v>
      </c>
      <c r="F7" s="145">
        <f t="shared" si="0"/>
        <v>4012</v>
      </c>
      <c r="G7" s="150">
        <v>3400</v>
      </c>
      <c r="H7" s="145">
        <f t="shared" si="4"/>
        <v>612</v>
      </c>
      <c r="I7" s="147"/>
      <c r="J7" s="148"/>
      <c r="K7" s="145">
        <f t="shared" si="2"/>
        <v>68</v>
      </c>
      <c r="L7" s="145">
        <f t="shared" si="3"/>
        <v>3944</v>
      </c>
      <c r="M7" s="151">
        <v>3944</v>
      </c>
      <c r="N7" s="151" t="s">
        <v>1169</v>
      </c>
      <c r="O7" s="142" t="s">
        <v>136</v>
      </c>
      <c r="P7" s="143" t="s">
        <v>137</v>
      </c>
    </row>
    <row r="8" spans="1:16" ht="12.75" x14ac:dyDescent="0.2">
      <c r="A8" s="151" t="s">
        <v>999</v>
      </c>
      <c r="B8" s="151"/>
      <c r="C8" s="151"/>
      <c r="D8" s="151"/>
      <c r="E8" s="161" t="s">
        <v>1006</v>
      </c>
      <c r="F8" s="145">
        <f t="shared" si="0"/>
        <v>1510.4</v>
      </c>
      <c r="G8" s="150">
        <v>1280</v>
      </c>
      <c r="H8" s="145">
        <f t="shared" si="4"/>
        <v>230.39999999999998</v>
      </c>
      <c r="I8" s="147"/>
      <c r="J8" s="148"/>
      <c r="K8" s="145">
        <f t="shared" si="2"/>
        <v>25.6</v>
      </c>
      <c r="L8" s="145">
        <f t="shared" si="3"/>
        <v>1484.8000000000002</v>
      </c>
      <c r="M8" s="151">
        <v>1484</v>
      </c>
      <c r="N8" s="151" t="s">
        <v>1087</v>
      </c>
      <c r="O8" s="142" t="s">
        <v>136</v>
      </c>
      <c r="P8" s="143" t="s">
        <v>137</v>
      </c>
    </row>
    <row r="9" spans="1:16" ht="12.75" x14ac:dyDescent="0.2">
      <c r="A9" s="39"/>
      <c r="B9" s="39"/>
      <c r="C9" s="39"/>
      <c r="D9" s="74"/>
      <c r="E9" s="69"/>
      <c r="F9" s="38">
        <f t="shared" si="0"/>
        <v>0</v>
      </c>
      <c r="G9" s="16"/>
      <c r="H9" s="38">
        <f t="shared" si="4"/>
        <v>0</v>
      </c>
      <c r="I9" s="14"/>
      <c r="J9" s="53"/>
      <c r="K9" s="38">
        <f t="shared" ref="K9:K12" si="5">G9*2%</f>
        <v>0</v>
      </c>
      <c r="L9" s="38">
        <f t="shared" ref="L9:L12" si="6">F9-K9</f>
        <v>0</v>
      </c>
      <c r="M9" s="39"/>
      <c r="N9" s="39"/>
      <c r="O9" s="39"/>
      <c r="P9" s="71"/>
    </row>
    <row r="10" spans="1:16" ht="12.75" x14ac:dyDescent="0.2">
      <c r="A10" s="39"/>
      <c r="B10" s="39"/>
      <c r="C10" s="39"/>
      <c r="D10" s="39"/>
      <c r="E10" s="69"/>
      <c r="F10" s="38">
        <f t="shared" si="0"/>
        <v>0</v>
      </c>
      <c r="G10" s="16"/>
      <c r="H10" s="38">
        <f t="shared" si="4"/>
        <v>0</v>
      </c>
      <c r="I10" s="14"/>
      <c r="J10" s="53"/>
      <c r="K10" s="38">
        <f t="shared" si="5"/>
        <v>0</v>
      </c>
      <c r="L10" s="38">
        <f t="shared" si="6"/>
        <v>0</v>
      </c>
      <c r="M10" s="39"/>
      <c r="N10" s="39"/>
      <c r="O10" s="39"/>
      <c r="P10" s="71"/>
    </row>
    <row r="11" spans="1:16" ht="12.75" x14ac:dyDescent="0.2">
      <c r="A11" s="39"/>
      <c r="B11" s="39"/>
      <c r="C11" s="39"/>
      <c r="D11" s="39"/>
      <c r="E11" s="69"/>
      <c r="F11" s="38">
        <f t="shared" si="0"/>
        <v>0</v>
      </c>
      <c r="G11" s="70"/>
      <c r="H11" s="38">
        <f t="shared" si="4"/>
        <v>0</v>
      </c>
      <c r="I11" s="39"/>
      <c r="J11" s="69"/>
      <c r="K11" s="38">
        <f t="shared" si="5"/>
        <v>0</v>
      </c>
      <c r="L11" s="38">
        <f t="shared" si="6"/>
        <v>0</v>
      </c>
      <c r="M11" s="39"/>
      <c r="N11" s="39"/>
      <c r="O11" s="39"/>
      <c r="P11" s="71"/>
    </row>
    <row r="12" spans="1:16" ht="12.75" x14ac:dyDescent="0.2">
      <c r="A12" s="39"/>
      <c r="B12" s="39"/>
      <c r="C12" s="39"/>
      <c r="D12" s="39"/>
      <c r="E12" s="69"/>
      <c r="F12" s="38">
        <f t="shared" si="0"/>
        <v>0</v>
      </c>
      <c r="G12" s="70"/>
      <c r="H12" s="38">
        <f t="shared" si="4"/>
        <v>0</v>
      </c>
      <c r="I12" s="39"/>
      <c r="J12" s="69"/>
      <c r="K12" s="38">
        <f t="shared" si="5"/>
        <v>0</v>
      </c>
      <c r="L12" s="38">
        <f t="shared" si="6"/>
        <v>0</v>
      </c>
      <c r="M12" s="39"/>
      <c r="N12" s="39"/>
      <c r="O12" s="39"/>
      <c r="P12" s="74"/>
    </row>
    <row r="14" spans="1:16" ht="18.75" x14ac:dyDescent="0.3">
      <c r="E14" s="91" t="s">
        <v>37</v>
      </c>
      <c r="F14" s="76">
        <f>SUM(F2:F12)</f>
        <v>35048.79</v>
      </c>
      <c r="G14" s="76">
        <f>SUM(G2:G12)</f>
        <v>30243</v>
      </c>
      <c r="H14" s="76">
        <f>SUM(H2:H12)</f>
        <v>4805.7899999999991</v>
      </c>
      <c r="J14" s="66"/>
      <c r="K14" s="76">
        <f t="shared" ref="K14:M14" si="7">SUM(K2:K12)</f>
        <v>604.86</v>
      </c>
      <c r="L14" s="76">
        <f t="shared" si="7"/>
        <v>34443.93</v>
      </c>
      <c r="M14" s="75">
        <f t="shared" si="7"/>
        <v>34443</v>
      </c>
      <c r="N14" s="92">
        <f>L14-M14</f>
        <v>0.93000000000029104</v>
      </c>
    </row>
    <row r="15" spans="1:16" ht="18.75" x14ac:dyDescent="0.3">
      <c r="E15" s="41" t="s">
        <v>38</v>
      </c>
    </row>
    <row r="16" spans="1:16" ht="18.75" x14ac:dyDescent="0.3">
      <c r="E16" s="175" t="s">
        <v>443</v>
      </c>
    </row>
    <row r="19" spans="10:13" x14ac:dyDescent="0.2">
      <c r="M19" s="66">
        <f>M5+502</f>
        <v>3738</v>
      </c>
    </row>
    <row r="20" spans="10:13" x14ac:dyDescent="0.2">
      <c r="J20" s="94">
        <f>G5-K5</f>
        <v>2734.2</v>
      </c>
    </row>
  </sheetData>
  <hyperlinks>
    <hyperlink ref="E14" location="HOME!A1" display="HOME"/>
    <hyperlink ref="E15" location="MONTHWISE!A1" display="Monthwise"/>
    <hyperlink ref="E16" location="'GST-Monthwise'!A1" display="GST - Monthwise"/>
  </hyperlinks>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0"/>
  <sheetViews>
    <sheetView workbookViewId="0">
      <selection activeCell="E16" sqref="E16"/>
    </sheetView>
  </sheetViews>
  <sheetFormatPr defaultRowHeight="15" x14ac:dyDescent="0.25"/>
  <cols>
    <col min="1" max="1" width="12.42578125" bestFit="1" customWidth="1"/>
    <col min="2" max="2" width="5.5703125" bestFit="1" customWidth="1"/>
    <col min="3" max="3" width="14" bestFit="1" customWidth="1"/>
    <col min="4" max="4" width="6.7109375" bestFit="1" customWidth="1"/>
    <col min="5" max="5" width="23.710937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151" t="s">
        <v>219</v>
      </c>
      <c r="B2" s="151"/>
      <c r="C2" s="151"/>
      <c r="D2" s="151"/>
      <c r="E2" s="156" t="s">
        <v>234</v>
      </c>
      <c r="F2" s="145">
        <f>SUM(G2:H2)</f>
        <v>11948.5</v>
      </c>
      <c r="G2" s="145">
        <v>10390</v>
      </c>
      <c r="H2" s="145">
        <f t="shared" ref="H2:H4" si="0">G2*15%</f>
        <v>1558.5</v>
      </c>
      <c r="I2" s="146"/>
      <c r="J2" s="146">
        <f>I2+30</f>
        <v>30</v>
      </c>
      <c r="K2" s="145">
        <f>G2*2%</f>
        <v>207.8</v>
      </c>
      <c r="L2" s="145">
        <f>F2-K2</f>
        <v>11740.7</v>
      </c>
      <c r="M2" s="151">
        <v>11740</v>
      </c>
      <c r="N2" s="151" t="s">
        <v>433</v>
      </c>
      <c r="O2" s="142" t="s">
        <v>136</v>
      </c>
      <c r="P2" s="143" t="s">
        <v>137</v>
      </c>
    </row>
    <row r="3" spans="1:16" x14ac:dyDescent="0.25">
      <c r="A3" s="151" t="s">
        <v>219</v>
      </c>
      <c r="B3" s="151"/>
      <c r="C3" s="151"/>
      <c r="D3" s="151"/>
      <c r="E3" s="151" t="s">
        <v>235</v>
      </c>
      <c r="F3" s="145">
        <f>SUM(G3:H3)</f>
        <v>8797.5</v>
      </c>
      <c r="G3" s="145">
        <v>7650</v>
      </c>
      <c r="H3" s="145">
        <f t="shared" si="0"/>
        <v>1147.5</v>
      </c>
      <c r="I3" s="146"/>
      <c r="J3" s="146">
        <f t="shared" ref="J3:J14" si="1">I3+45</f>
        <v>45</v>
      </c>
      <c r="K3" s="145">
        <f>G3*2%</f>
        <v>153</v>
      </c>
      <c r="L3" s="145">
        <f>F3-K3</f>
        <v>8644.5</v>
      </c>
      <c r="M3" s="151">
        <v>8644</v>
      </c>
      <c r="N3" s="151" t="s">
        <v>346</v>
      </c>
      <c r="O3" s="142" t="s">
        <v>136</v>
      </c>
      <c r="P3" s="143" t="s">
        <v>137</v>
      </c>
    </row>
    <row r="4" spans="1:16" x14ac:dyDescent="0.25">
      <c r="A4" s="151" t="s">
        <v>333</v>
      </c>
      <c r="B4" s="151"/>
      <c r="C4" s="151"/>
      <c r="D4" s="151"/>
      <c r="E4" s="161" t="s">
        <v>335</v>
      </c>
      <c r="F4" s="145">
        <f>SUM(G4:H4)</f>
        <v>24989.5</v>
      </c>
      <c r="G4" s="145">
        <v>21730</v>
      </c>
      <c r="H4" s="145">
        <f t="shared" si="0"/>
        <v>3259.5</v>
      </c>
      <c r="I4" s="146"/>
      <c r="J4" s="146">
        <f t="shared" si="1"/>
        <v>45</v>
      </c>
      <c r="K4" s="145">
        <f>G4*2%</f>
        <v>434.6</v>
      </c>
      <c r="L4" s="145">
        <f>F4-K4</f>
        <v>24554.9</v>
      </c>
      <c r="M4" s="151">
        <v>24554</v>
      </c>
      <c r="N4" s="151" t="s">
        <v>448</v>
      </c>
      <c r="O4" s="142" t="s">
        <v>136</v>
      </c>
      <c r="P4" s="143" t="s">
        <v>137</v>
      </c>
    </row>
    <row r="5" spans="1:16" x14ac:dyDescent="0.25">
      <c r="A5" s="176" t="s">
        <v>22</v>
      </c>
      <c r="B5" s="176" t="s">
        <v>23</v>
      </c>
      <c r="C5" s="176" t="s">
        <v>24</v>
      </c>
      <c r="D5" s="176" t="s">
        <v>25</v>
      </c>
      <c r="E5" s="176" t="s">
        <v>26</v>
      </c>
      <c r="F5" s="177" t="s">
        <v>27</v>
      </c>
      <c r="G5" s="177" t="s">
        <v>28</v>
      </c>
      <c r="H5" s="177" t="s">
        <v>434</v>
      </c>
      <c r="I5" s="176" t="s">
        <v>30</v>
      </c>
      <c r="J5" s="176" t="s">
        <v>31</v>
      </c>
      <c r="K5" s="177" t="s">
        <v>32</v>
      </c>
      <c r="L5" s="177" t="s">
        <v>19</v>
      </c>
      <c r="M5" s="177" t="s">
        <v>33</v>
      </c>
      <c r="N5" s="177" t="s">
        <v>34</v>
      </c>
      <c r="O5" s="177" t="s">
        <v>35</v>
      </c>
      <c r="P5" s="178" t="s">
        <v>36</v>
      </c>
    </row>
    <row r="6" spans="1:16" x14ac:dyDescent="0.25">
      <c r="A6" s="151" t="s">
        <v>432</v>
      </c>
      <c r="B6" s="151"/>
      <c r="C6" s="151"/>
      <c r="D6" s="151" t="s">
        <v>146</v>
      </c>
      <c r="E6" s="161" t="s">
        <v>437</v>
      </c>
      <c r="F6" s="145">
        <f t="shared" ref="F6:F14" si="2">SUM(G6:H6)</f>
        <v>50763.6</v>
      </c>
      <c r="G6" s="145">
        <v>43020</v>
      </c>
      <c r="H6" s="145">
        <f>G6*18%</f>
        <v>7743.5999999999995</v>
      </c>
      <c r="I6" s="144"/>
      <c r="J6" s="146">
        <f t="shared" si="1"/>
        <v>45</v>
      </c>
      <c r="K6" s="145">
        <f t="shared" ref="K6:K10" si="3">G6*2%</f>
        <v>860.4</v>
      </c>
      <c r="L6" s="145">
        <f t="shared" ref="L6:L10" si="4">F6-K6</f>
        <v>49903.199999999997</v>
      </c>
      <c r="M6" s="151">
        <v>49903</v>
      </c>
      <c r="N6" s="151" t="s">
        <v>798</v>
      </c>
      <c r="O6" s="142" t="s">
        <v>136</v>
      </c>
      <c r="P6" s="143" t="s">
        <v>137</v>
      </c>
    </row>
    <row r="7" spans="1:16" x14ac:dyDescent="0.25">
      <c r="A7" s="151" t="s">
        <v>573</v>
      </c>
      <c r="B7" s="151"/>
      <c r="C7" s="151"/>
      <c r="D7" s="151" t="s">
        <v>146</v>
      </c>
      <c r="E7" s="161" t="s">
        <v>578</v>
      </c>
      <c r="F7" s="145">
        <f t="shared" si="2"/>
        <v>46161.599999999999</v>
      </c>
      <c r="G7" s="145">
        <v>39120</v>
      </c>
      <c r="H7" s="145">
        <f t="shared" ref="H7:H14" si="5">G7*18%</f>
        <v>7041.5999999999995</v>
      </c>
      <c r="I7" s="144"/>
      <c r="J7" s="146">
        <f t="shared" si="1"/>
        <v>45</v>
      </c>
      <c r="K7" s="145">
        <f t="shared" si="3"/>
        <v>782.4</v>
      </c>
      <c r="L7" s="145">
        <f t="shared" si="4"/>
        <v>45379.199999999997</v>
      </c>
      <c r="M7" s="151">
        <v>45379.6</v>
      </c>
      <c r="N7" s="151" t="s">
        <v>897</v>
      </c>
      <c r="O7" s="142" t="s">
        <v>136</v>
      </c>
      <c r="P7" s="143" t="s">
        <v>137</v>
      </c>
    </row>
    <row r="8" spans="1:16" x14ac:dyDescent="0.25">
      <c r="A8" s="151" t="s">
        <v>573</v>
      </c>
      <c r="B8" s="151"/>
      <c r="C8" s="151" t="s">
        <v>580</v>
      </c>
      <c r="D8" s="214" t="s">
        <v>195</v>
      </c>
      <c r="E8" s="161" t="s">
        <v>579</v>
      </c>
      <c r="F8" s="145">
        <f t="shared" si="2"/>
        <v>35400</v>
      </c>
      <c r="G8" s="145">
        <v>30000</v>
      </c>
      <c r="H8" s="145">
        <f t="shared" si="5"/>
        <v>5400</v>
      </c>
      <c r="I8" s="144"/>
      <c r="J8" s="146">
        <f t="shared" si="1"/>
        <v>45</v>
      </c>
      <c r="K8" s="145">
        <f t="shared" si="3"/>
        <v>600</v>
      </c>
      <c r="L8" s="145">
        <f t="shared" si="4"/>
        <v>34800</v>
      </c>
      <c r="M8" s="151"/>
      <c r="N8" s="151"/>
      <c r="O8" s="142"/>
      <c r="P8" s="143"/>
    </row>
    <row r="9" spans="1:16" x14ac:dyDescent="0.25">
      <c r="A9" s="151" t="s">
        <v>857</v>
      </c>
      <c r="B9" s="151"/>
      <c r="C9" s="151"/>
      <c r="D9" s="214" t="s">
        <v>146</v>
      </c>
      <c r="E9" s="161" t="s">
        <v>938</v>
      </c>
      <c r="F9" s="145">
        <f t="shared" si="2"/>
        <v>28741.260000000002</v>
      </c>
      <c r="G9" s="145">
        <v>24357</v>
      </c>
      <c r="H9" s="145">
        <f t="shared" si="5"/>
        <v>4384.26</v>
      </c>
      <c r="I9" s="144"/>
      <c r="J9" s="146">
        <f t="shared" si="1"/>
        <v>45</v>
      </c>
      <c r="K9" s="145">
        <f t="shared" si="3"/>
        <v>487.14</v>
      </c>
      <c r="L9" s="145">
        <f t="shared" si="4"/>
        <v>28254.120000000003</v>
      </c>
      <c r="M9" s="151">
        <v>28254</v>
      </c>
      <c r="N9" s="151" t="s">
        <v>1051</v>
      </c>
      <c r="O9" s="142" t="s">
        <v>136</v>
      </c>
      <c r="P9" s="143" t="s">
        <v>137</v>
      </c>
    </row>
    <row r="10" spans="1:16" x14ac:dyDescent="0.25">
      <c r="A10" s="151" t="s">
        <v>932</v>
      </c>
      <c r="B10" s="151"/>
      <c r="C10" s="151"/>
      <c r="D10" s="214" t="s">
        <v>146</v>
      </c>
      <c r="E10" s="161" t="s">
        <v>939</v>
      </c>
      <c r="F10" s="145">
        <f t="shared" si="2"/>
        <v>7911.9</v>
      </c>
      <c r="G10" s="145">
        <v>6705</v>
      </c>
      <c r="H10" s="145">
        <f t="shared" si="5"/>
        <v>1206.8999999999999</v>
      </c>
      <c r="I10" s="144"/>
      <c r="J10" s="146">
        <f t="shared" si="1"/>
        <v>45</v>
      </c>
      <c r="K10" s="145">
        <f t="shared" si="3"/>
        <v>134.1</v>
      </c>
      <c r="L10" s="145">
        <f t="shared" si="4"/>
        <v>7777.7999999999993</v>
      </c>
      <c r="M10" s="151">
        <v>7778</v>
      </c>
      <c r="N10" s="151" t="s">
        <v>1051</v>
      </c>
      <c r="O10" s="142" t="s">
        <v>136</v>
      </c>
      <c r="P10" s="143" t="s">
        <v>137</v>
      </c>
    </row>
    <row r="11" spans="1:16" x14ac:dyDescent="0.25">
      <c r="A11" s="151" t="s">
        <v>932</v>
      </c>
      <c r="B11" s="151"/>
      <c r="C11" s="151"/>
      <c r="D11" s="214" t="s">
        <v>146</v>
      </c>
      <c r="E11" s="161" t="s">
        <v>940</v>
      </c>
      <c r="F11" s="145">
        <f t="shared" ref="F11:F13" si="6">SUM(G11:H11)</f>
        <v>40697.019999999997</v>
      </c>
      <c r="G11" s="145">
        <v>34489</v>
      </c>
      <c r="H11" s="145">
        <f t="shared" ref="H11:H13" si="7">G11*18%</f>
        <v>6208.0199999999995</v>
      </c>
      <c r="I11" s="144"/>
      <c r="J11" s="146"/>
      <c r="K11" s="145">
        <f t="shared" ref="K11:K14" si="8">G11*2%</f>
        <v>689.78</v>
      </c>
      <c r="L11" s="145">
        <f t="shared" ref="L11:L14" si="9">F11-K11</f>
        <v>40007.24</v>
      </c>
      <c r="M11" s="151">
        <v>31133.24</v>
      </c>
      <c r="N11" s="151" t="s">
        <v>1256</v>
      </c>
      <c r="O11" s="151"/>
      <c r="P11" s="211"/>
    </row>
    <row r="12" spans="1:16" x14ac:dyDescent="0.25">
      <c r="A12" s="151" t="s">
        <v>1148</v>
      </c>
      <c r="B12" s="151"/>
      <c r="C12" s="151"/>
      <c r="D12" s="151" t="s">
        <v>1147</v>
      </c>
      <c r="E12" s="161" t="s">
        <v>1146</v>
      </c>
      <c r="F12" s="145">
        <f t="shared" si="6"/>
        <v>12466.7</v>
      </c>
      <c r="G12" s="145">
        <v>10565</v>
      </c>
      <c r="H12" s="145">
        <f t="shared" si="7"/>
        <v>1901.6999999999998</v>
      </c>
      <c r="I12" s="144"/>
      <c r="J12" s="146"/>
      <c r="K12" s="145">
        <f t="shared" si="8"/>
        <v>211.3</v>
      </c>
      <c r="L12" s="145">
        <f t="shared" si="9"/>
        <v>12255.400000000001</v>
      </c>
      <c r="M12" s="151">
        <v>47056</v>
      </c>
      <c r="N12" s="151" t="s">
        <v>1249</v>
      </c>
      <c r="O12" s="142" t="s">
        <v>136</v>
      </c>
      <c r="P12" s="143" t="s">
        <v>137</v>
      </c>
    </row>
    <row r="13" spans="1:16" x14ac:dyDescent="0.25">
      <c r="A13" s="151"/>
      <c r="B13" s="151"/>
      <c r="C13" s="151"/>
      <c r="D13" s="151"/>
      <c r="E13" s="161"/>
      <c r="F13" s="145">
        <f t="shared" si="6"/>
        <v>0</v>
      </c>
      <c r="G13" s="145"/>
      <c r="H13" s="145">
        <f t="shared" si="7"/>
        <v>0</v>
      </c>
      <c r="I13" s="151"/>
      <c r="J13" s="146">
        <f t="shared" si="1"/>
        <v>45</v>
      </c>
      <c r="K13" s="145">
        <f t="shared" si="8"/>
        <v>0</v>
      </c>
      <c r="L13" s="145">
        <f t="shared" si="9"/>
        <v>0</v>
      </c>
      <c r="M13" s="151">
        <v>8873.98</v>
      </c>
      <c r="N13" s="151" t="s">
        <v>1271</v>
      </c>
      <c r="O13" s="142" t="s">
        <v>136</v>
      </c>
      <c r="P13" s="143" t="s">
        <v>137</v>
      </c>
    </row>
    <row r="14" spans="1:16" x14ac:dyDescent="0.25">
      <c r="A14" s="39"/>
      <c r="B14" s="39"/>
      <c r="C14" s="39"/>
      <c r="D14" s="39"/>
      <c r="E14" s="69"/>
      <c r="F14" s="38">
        <f t="shared" si="2"/>
        <v>0</v>
      </c>
      <c r="G14" s="70"/>
      <c r="H14" s="38">
        <f t="shared" si="5"/>
        <v>0</v>
      </c>
      <c r="I14" s="39"/>
      <c r="J14" s="57">
        <f t="shared" si="1"/>
        <v>45</v>
      </c>
      <c r="K14" s="38">
        <f t="shared" si="8"/>
        <v>0</v>
      </c>
      <c r="L14" s="38">
        <f t="shared" si="9"/>
        <v>0</v>
      </c>
      <c r="M14" s="39"/>
      <c r="N14" s="39"/>
      <c r="O14" s="39"/>
      <c r="P14" s="74"/>
    </row>
    <row r="15" spans="1:16" x14ac:dyDescent="0.25">
      <c r="A15" s="66"/>
      <c r="B15" s="66"/>
      <c r="C15" s="66"/>
      <c r="D15" s="66"/>
      <c r="E15" s="94"/>
      <c r="F15" s="77"/>
      <c r="G15" s="93"/>
      <c r="H15" s="77"/>
      <c r="I15" s="66"/>
      <c r="J15" s="94"/>
      <c r="K15" s="93"/>
      <c r="L15" s="77"/>
      <c r="M15" s="66"/>
      <c r="N15" s="66"/>
      <c r="O15" s="66"/>
      <c r="P15" s="66"/>
    </row>
    <row r="16" spans="1:16" ht="18.75" x14ac:dyDescent="0.3">
      <c r="A16" s="66"/>
      <c r="B16" s="66"/>
      <c r="C16" s="66"/>
      <c r="D16" s="66"/>
      <c r="E16" s="91" t="s">
        <v>37</v>
      </c>
      <c r="F16" s="76">
        <f>SUM(F2:F14)</f>
        <v>267877.58</v>
      </c>
      <c r="G16" s="76">
        <f>SUM(G2:G14)</f>
        <v>228026</v>
      </c>
      <c r="H16" s="76">
        <f>SUM(H2:H14)</f>
        <v>39851.579999999994</v>
      </c>
      <c r="I16" s="66"/>
      <c r="J16" s="66"/>
      <c r="K16" s="76">
        <f t="shared" ref="K16:M16" si="10">SUM(K2:K14)</f>
        <v>4560.5200000000004</v>
      </c>
      <c r="L16" s="76">
        <f t="shared" si="10"/>
        <v>263317.06</v>
      </c>
      <c r="M16" s="75">
        <f t="shared" si="10"/>
        <v>263315.82</v>
      </c>
      <c r="N16" s="92"/>
      <c r="O16" s="66"/>
      <c r="P16" s="66"/>
    </row>
    <row r="17" spans="1:16" ht="18.75" x14ac:dyDescent="0.3">
      <c r="A17" s="66"/>
      <c r="B17" s="66"/>
      <c r="C17" s="66"/>
      <c r="D17" s="66"/>
      <c r="E17" s="41" t="s">
        <v>38</v>
      </c>
      <c r="F17" s="77"/>
      <c r="G17" s="93"/>
      <c r="H17" s="77"/>
      <c r="I17" s="66"/>
      <c r="J17" s="94"/>
      <c r="K17" s="93"/>
      <c r="L17" s="77"/>
      <c r="M17" s="66"/>
      <c r="N17" s="66"/>
      <c r="O17" s="66"/>
      <c r="P17" s="66"/>
    </row>
    <row r="18" spans="1:16" ht="18.75" x14ac:dyDescent="0.3">
      <c r="E18" s="175" t="s">
        <v>443</v>
      </c>
    </row>
    <row r="20" spans="1:16" x14ac:dyDescent="0.25">
      <c r="N20" s="81">
        <f>L11-M11</f>
        <v>8873.9999999999964</v>
      </c>
    </row>
  </sheetData>
  <hyperlinks>
    <hyperlink ref="E16" location="HOME!A1" display="HOME"/>
    <hyperlink ref="E17" location="MONTHWISE!A1" display="Monthwise"/>
    <hyperlink ref="E18" location="'GST-Monthwise'!A1" display="GST - Monthwise"/>
  </hyperlinks>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workbookViewId="0">
      <selection activeCell="E14" sqref="E14"/>
    </sheetView>
  </sheetViews>
  <sheetFormatPr defaultRowHeight="15" x14ac:dyDescent="0.25"/>
  <cols>
    <col min="1" max="1" width="11.140625" bestFit="1" customWidth="1"/>
    <col min="2" max="2" width="5.5703125" bestFit="1" customWidth="1"/>
    <col min="3" max="3" width="14.42578125" bestFit="1" customWidth="1"/>
    <col min="4" max="4" width="5.5703125" bestFit="1" customWidth="1"/>
    <col min="5" max="5" width="23.5703125" bestFit="1" customWidth="1"/>
    <col min="6" max="6" width="10.42578125" bestFit="1" customWidth="1"/>
    <col min="7" max="7" width="9.28515625" bestFit="1" customWidth="1"/>
    <col min="8" max="8" width="8.7109375" bestFit="1" customWidth="1"/>
    <col min="9" max="9" width="10.7109375" bestFit="1" customWidth="1"/>
    <col min="10" max="10" width="9.28515625" bestFit="1" customWidth="1"/>
    <col min="11" max="11" width="6.5703125" bestFit="1" customWidth="1"/>
    <col min="12" max="12" width="12.140625" bestFit="1" customWidth="1"/>
    <col min="13" max="13" width="13.5703125" bestFit="1" customWidth="1"/>
    <col min="14" max="14" width="14.85546875" bestFit="1" customWidth="1"/>
    <col min="15" max="15" width="5.5703125" bestFit="1" customWidth="1"/>
    <col min="16" max="16" width="11.7109375" bestFit="1" customWidth="1"/>
  </cols>
  <sheetData>
    <row r="1" spans="1:16" x14ac:dyDescent="0.25">
      <c r="A1" s="87"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151" t="s">
        <v>139</v>
      </c>
      <c r="B2" s="151"/>
      <c r="C2" s="151" t="s">
        <v>141</v>
      </c>
      <c r="D2" s="151"/>
      <c r="E2" s="156" t="s">
        <v>140</v>
      </c>
      <c r="F2" s="145">
        <f t="shared" ref="F2:F12" si="0">SUM(G2:H2)</f>
        <v>32116.05</v>
      </c>
      <c r="G2" s="145">
        <v>27927</v>
      </c>
      <c r="H2" s="145">
        <f t="shared" ref="H2:H3" si="1">G2*15%</f>
        <v>4189.05</v>
      </c>
      <c r="I2" s="146"/>
      <c r="J2" s="152" t="s">
        <v>41</v>
      </c>
      <c r="K2" s="145">
        <f t="shared" ref="K2:K8" si="2">G2*2%</f>
        <v>558.54</v>
      </c>
      <c r="L2" s="145">
        <f t="shared" ref="L2:L8" si="3">F2-K2</f>
        <v>31557.51</v>
      </c>
      <c r="M2" s="151">
        <v>31557</v>
      </c>
      <c r="N2" s="151" t="s">
        <v>143</v>
      </c>
      <c r="O2" s="144" t="s">
        <v>136</v>
      </c>
      <c r="P2" s="144" t="s">
        <v>142</v>
      </c>
    </row>
    <row r="3" spans="1:16" x14ac:dyDescent="0.25">
      <c r="A3" s="39"/>
      <c r="B3" s="39"/>
      <c r="C3" s="212"/>
      <c r="D3" s="212"/>
      <c r="E3" s="212"/>
      <c r="F3" s="38">
        <f t="shared" si="0"/>
        <v>0</v>
      </c>
      <c r="G3" s="38"/>
      <c r="H3" s="38">
        <f t="shared" si="1"/>
        <v>0</v>
      </c>
      <c r="I3" s="57"/>
      <c r="J3" s="90">
        <f t="shared" ref="J3:J12" si="4">I3+30</f>
        <v>30</v>
      </c>
      <c r="K3" s="38">
        <f t="shared" si="2"/>
        <v>0</v>
      </c>
      <c r="L3" s="38">
        <f t="shared" si="3"/>
        <v>0</v>
      </c>
      <c r="M3" s="39"/>
      <c r="N3" s="39"/>
      <c r="O3" s="10"/>
      <c r="P3" s="13"/>
    </row>
    <row r="4" spans="1:16" x14ac:dyDescent="0.25">
      <c r="A4" s="176" t="s">
        <v>22</v>
      </c>
      <c r="B4" s="176" t="s">
        <v>23</v>
      </c>
      <c r="C4" s="176" t="s">
        <v>24</v>
      </c>
      <c r="D4" s="176" t="s">
        <v>25</v>
      </c>
      <c r="E4" s="176" t="s">
        <v>26</v>
      </c>
      <c r="F4" s="177" t="s">
        <v>27</v>
      </c>
      <c r="G4" s="177" t="s">
        <v>28</v>
      </c>
      <c r="H4" s="177" t="s">
        <v>434</v>
      </c>
      <c r="I4" s="176" t="s">
        <v>30</v>
      </c>
      <c r="J4" s="176" t="s">
        <v>31</v>
      </c>
      <c r="K4" s="177" t="s">
        <v>32</v>
      </c>
      <c r="L4" s="177" t="s">
        <v>19</v>
      </c>
      <c r="M4" s="177" t="s">
        <v>33</v>
      </c>
      <c r="N4" s="177" t="s">
        <v>34</v>
      </c>
      <c r="O4" s="177" t="s">
        <v>35</v>
      </c>
      <c r="P4" s="178" t="s">
        <v>36</v>
      </c>
    </row>
    <row r="5" spans="1:16" x14ac:dyDescent="0.25">
      <c r="A5" s="151" t="s">
        <v>652</v>
      </c>
      <c r="B5" s="151"/>
      <c r="C5" s="151" t="s">
        <v>649</v>
      </c>
      <c r="D5" s="151" t="s">
        <v>146</v>
      </c>
      <c r="E5" s="161" t="s">
        <v>648</v>
      </c>
      <c r="F5" s="145">
        <f t="shared" si="0"/>
        <v>3761.84</v>
      </c>
      <c r="G5" s="145">
        <v>3188</v>
      </c>
      <c r="H5" s="145">
        <f>G5*18%</f>
        <v>573.84</v>
      </c>
      <c r="I5" s="146"/>
      <c r="J5" s="152">
        <f t="shared" si="4"/>
        <v>30</v>
      </c>
      <c r="K5" s="145">
        <f t="shared" si="2"/>
        <v>63.76</v>
      </c>
      <c r="L5" s="145">
        <f t="shared" si="3"/>
        <v>3698.08</v>
      </c>
      <c r="M5" s="151">
        <v>3695</v>
      </c>
      <c r="N5" s="151" t="s">
        <v>676</v>
      </c>
      <c r="O5" s="144" t="s">
        <v>136</v>
      </c>
      <c r="P5" s="144" t="s">
        <v>142</v>
      </c>
    </row>
    <row r="6" spans="1:16" x14ac:dyDescent="0.25">
      <c r="A6" s="151" t="s">
        <v>652</v>
      </c>
      <c r="B6" s="151"/>
      <c r="C6" s="151" t="s">
        <v>651</v>
      </c>
      <c r="D6" s="151" t="s">
        <v>146</v>
      </c>
      <c r="E6" s="161" t="s">
        <v>650</v>
      </c>
      <c r="F6" s="145">
        <f t="shared" si="0"/>
        <v>3823.2</v>
      </c>
      <c r="G6" s="145">
        <v>3240</v>
      </c>
      <c r="H6" s="145">
        <f t="shared" ref="H6:H12" si="5">G6*18%</f>
        <v>583.19999999999993</v>
      </c>
      <c r="I6" s="144"/>
      <c r="J6" s="152">
        <f t="shared" si="4"/>
        <v>30</v>
      </c>
      <c r="K6" s="145">
        <f t="shared" si="2"/>
        <v>64.8</v>
      </c>
      <c r="L6" s="145">
        <f t="shared" si="3"/>
        <v>3758.3999999999996</v>
      </c>
      <c r="M6" s="151">
        <v>3758</v>
      </c>
      <c r="N6" s="151" t="s">
        <v>676</v>
      </c>
      <c r="O6" s="144" t="s">
        <v>136</v>
      </c>
      <c r="P6" s="144" t="s">
        <v>142</v>
      </c>
    </row>
    <row r="7" spans="1:16" x14ac:dyDescent="0.25">
      <c r="A7" s="39"/>
      <c r="B7" s="39"/>
      <c r="C7" s="39"/>
      <c r="D7" s="39"/>
      <c r="E7" s="69"/>
      <c r="F7" s="38">
        <f t="shared" si="0"/>
        <v>0</v>
      </c>
      <c r="G7" s="38"/>
      <c r="H7" s="38">
        <f t="shared" si="5"/>
        <v>0</v>
      </c>
      <c r="I7" s="12"/>
      <c r="J7" s="90">
        <f t="shared" si="4"/>
        <v>30</v>
      </c>
      <c r="K7" s="38">
        <f t="shared" si="2"/>
        <v>0</v>
      </c>
      <c r="L7" s="38">
        <f t="shared" si="3"/>
        <v>0</v>
      </c>
      <c r="M7" s="39"/>
      <c r="N7" s="39"/>
      <c r="O7" s="39"/>
      <c r="P7" s="71"/>
    </row>
    <row r="8" spans="1:16" x14ac:dyDescent="0.25">
      <c r="A8" s="39"/>
      <c r="B8" s="39"/>
      <c r="C8" s="39"/>
      <c r="D8" s="74"/>
      <c r="E8" s="69"/>
      <c r="F8" s="38">
        <f t="shared" si="0"/>
        <v>0</v>
      </c>
      <c r="G8" s="38"/>
      <c r="H8" s="38">
        <f t="shared" si="5"/>
        <v>0</v>
      </c>
      <c r="I8" s="12"/>
      <c r="J8" s="90">
        <f t="shared" si="4"/>
        <v>30</v>
      </c>
      <c r="K8" s="38">
        <f t="shared" si="2"/>
        <v>0</v>
      </c>
      <c r="L8" s="38">
        <f t="shared" si="3"/>
        <v>0</v>
      </c>
      <c r="M8" s="39"/>
      <c r="N8" s="39"/>
      <c r="O8" s="39"/>
      <c r="P8" s="71"/>
    </row>
    <row r="9" spans="1:16" x14ac:dyDescent="0.25">
      <c r="A9" s="39"/>
      <c r="B9" s="39"/>
      <c r="C9" s="39"/>
      <c r="D9" s="74"/>
      <c r="E9" s="69"/>
      <c r="F9" s="38">
        <f t="shared" si="0"/>
        <v>0</v>
      </c>
      <c r="G9" s="38"/>
      <c r="H9" s="38">
        <f t="shared" si="5"/>
        <v>0</v>
      </c>
      <c r="I9" s="12"/>
      <c r="J9" s="90">
        <f t="shared" si="4"/>
        <v>30</v>
      </c>
      <c r="K9" s="38">
        <f t="shared" ref="K9:K12" si="6">G9*2%</f>
        <v>0</v>
      </c>
      <c r="L9" s="38">
        <f t="shared" ref="L9:L12" si="7">F9-K9</f>
        <v>0</v>
      </c>
      <c r="M9" s="39"/>
      <c r="N9" s="39"/>
      <c r="O9" s="39"/>
      <c r="P9" s="71"/>
    </row>
    <row r="10" spans="1:16" x14ac:dyDescent="0.25">
      <c r="A10" s="39"/>
      <c r="B10" s="39"/>
      <c r="C10" s="39"/>
      <c r="D10" s="39"/>
      <c r="E10" s="69"/>
      <c r="F10" s="38">
        <f t="shared" si="0"/>
        <v>0</v>
      </c>
      <c r="G10" s="38"/>
      <c r="H10" s="38">
        <f t="shared" si="5"/>
        <v>0</v>
      </c>
      <c r="I10" s="12"/>
      <c r="J10" s="90">
        <f t="shared" si="4"/>
        <v>30</v>
      </c>
      <c r="K10" s="38">
        <f t="shared" si="6"/>
        <v>0</v>
      </c>
      <c r="L10" s="38">
        <f t="shared" si="7"/>
        <v>0</v>
      </c>
      <c r="M10" s="39"/>
      <c r="N10" s="39"/>
      <c r="O10" s="39"/>
      <c r="P10" s="71"/>
    </row>
    <row r="11" spans="1:16" x14ac:dyDescent="0.25">
      <c r="A11" s="39"/>
      <c r="B11" s="39"/>
      <c r="C11" s="39"/>
      <c r="D11" s="39"/>
      <c r="E11" s="69"/>
      <c r="F11" s="38">
        <f t="shared" si="0"/>
        <v>0</v>
      </c>
      <c r="G11" s="70"/>
      <c r="H11" s="38">
        <f t="shared" si="5"/>
        <v>0</v>
      </c>
      <c r="I11" s="39"/>
      <c r="J11" s="90">
        <f t="shared" si="4"/>
        <v>30</v>
      </c>
      <c r="K11" s="38">
        <f t="shared" si="6"/>
        <v>0</v>
      </c>
      <c r="L11" s="38">
        <f t="shared" si="7"/>
        <v>0</v>
      </c>
      <c r="M11" s="39"/>
      <c r="N11" s="39"/>
      <c r="O11" s="39"/>
      <c r="P11" s="71"/>
    </row>
    <row r="12" spans="1:16" x14ac:dyDescent="0.25">
      <c r="A12" s="39"/>
      <c r="B12" s="39"/>
      <c r="C12" s="39"/>
      <c r="D12" s="39"/>
      <c r="E12" s="69"/>
      <c r="F12" s="38">
        <f t="shared" si="0"/>
        <v>0</v>
      </c>
      <c r="G12" s="70"/>
      <c r="H12" s="38">
        <f t="shared" si="5"/>
        <v>0</v>
      </c>
      <c r="I12" s="39"/>
      <c r="J12" s="90">
        <f t="shared" si="4"/>
        <v>30</v>
      </c>
      <c r="K12" s="38">
        <f t="shared" si="6"/>
        <v>0</v>
      </c>
      <c r="L12" s="38">
        <f t="shared" si="7"/>
        <v>0</v>
      </c>
      <c r="M12" s="39"/>
      <c r="N12" s="39"/>
      <c r="O12" s="39"/>
      <c r="P12" s="74"/>
    </row>
    <row r="13" spans="1:16" x14ac:dyDescent="0.25">
      <c r="A13" s="66"/>
      <c r="B13" s="66"/>
      <c r="C13" s="66"/>
      <c r="D13" s="66"/>
      <c r="E13" s="94"/>
      <c r="F13" s="77"/>
      <c r="G13" s="93"/>
      <c r="H13" s="77"/>
      <c r="I13" s="66"/>
      <c r="J13" s="94"/>
      <c r="K13" s="93"/>
      <c r="L13" s="77"/>
      <c r="M13" s="66"/>
      <c r="N13" s="66"/>
      <c r="O13" s="66"/>
      <c r="P13" s="66"/>
    </row>
    <row r="14" spans="1:16" ht="18.75" x14ac:dyDescent="0.3">
      <c r="A14" s="66"/>
      <c r="B14" s="66"/>
      <c r="C14" s="66"/>
      <c r="D14" s="66"/>
      <c r="E14" s="91" t="s">
        <v>37</v>
      </c>
      <c r="F14" s="76">
        <f>SUM(F2:F12)</f>
        <v>39701.089999999997</v>
      </c>
      <c r="G14" s="76">
        <f>SUM(G2:G12)</f>
        <v>34355</v>
      </c>
      <c r="H14" s="76">
        <f>SUM(H2:H12)</f>
        <v>5346.09</v>
      </c>
      <c r="I14" s="66"/>
      <c r="J14" s="66"/>
      <c r="K14" s="76">
        <f t="shared" ref="K14:M14" si="8">SUM(K2:K12)</f>
        <v>687.09999999999991</v>
      </c>
      <c r="L14" s="76">
        <f t="shared" si="8"/>
        <v>39013.99</v>
      </c>
      <c r="M14" s="75">
        <f t="shared" si="8"/>
        <v>39010</v>
      </c>
      <c r="N14" s="92"/>
      <c r="O14" s="66"/>
      <c r="P14" s="66"/>
    </row>
    <row r="15" spans="1:16" ht="18.75" x14ac:dyDescent="0.3">
      <c r="A15" s="66"/>
      <c r="B15" s="66"/>
      <c r="C15" s="66"/>
      <c r="D15" s="66"/>
      <c r="E15" s="41" t="s">
        <v>38</v>
      </c>
      <c r="F15" s="77"/>
      <c r="G15" s="93"/>
      <c r="H15" s="77"/>
      <c r="I15" s="66"/>
      <c r="J15" s="94"/>
      <c r="K15" s="93"/>
      <c r="L15" s="77"/>
      <c r="M15" s="66"/>
      <c r="N15" s="66"/>
      <c r="O15" s="66"/>
      <c r="P15" s="66"/>
    </row>
    <row r="16" spans="1:16" ht="18.75" x14ac:dyDescent="0.3">
      <c r="E16" s="175" t="s">
        <v>443</v>
      </c>
    </row>
  </sheetData>
  <hyperlinks>
    <hyperlink ref="E14" location="HOME!A1" display="HOME"/>
    <hyperlink ref="E15" location="MONTHWISE!A1" display="Monthwise"/>
    <hyperlink ref="E16" location="'GST-Monthwise'!A1" display="GST - Monthwise"/>
  </hyperlinks>
  <pageMargins left="0.7" right="0.7" top="0.75" bottom="0.75"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8"/>
  <sheetViews>
    <sheetView workbookViewId="0">
      <selection activeCell="E13" sqref="E13"/>
    </sheetView>
  </sheetViews>
  <sheetFormatPr defaultRowHeight="15" x14ac:dyDescent="0.25"/>
  <cols>
    <col min="1" max="1" width="11.7109375" bestFit="1" customWidth="1"/>
    <col min="2" max="2" width="5.5703125" bestFit="1" customWidth="1"/>
    <col min="3" max="3" width="10.85546875" bestFit="1" customWidth="1"/>
    <col min="4" max="4" width="5.5703125" bestFit="1" customWidth="1"/>
    <col min="5" max="5" width="23.7109375" bestFit="1" customWidth="1"/>
    <col min="6" max="6" width="10.42578125" bestFit="1" customWidth="1"/>
    <col min="7" max="7" width="9.28515625" bestFit="1" customWidth="1"/>
    <col min="8" max="8" width="8.7109375" bestFit="1" customWidth="1"/>
    <col min="9" max="9" width="10.7109375" bestFit="1" customWidth="1"/>
    <col min="10" max="10" width="9.285156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11.710937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151" t="s">
        <v>143</v>
      </c>
      <c r="B2" s="151"/>
      <c r="C2" s="151" t="s">
        <v>146</v>
      </c>
      <c r="D2" s="151"/>
      <c r="E2" s="156" t="s">
        <v>145</v>
      </c>
      <c r="F2" s="145">
        <f t="shared" ref="F2:F11" si="0">SUM(G2:H2)</f>
        <v>26692.65</v>
      </c>
      <c r="G2" s="145">
        <v>23211</v>
      </c>
      <c r="H2" s="145">
        <f t="shared" ref="H2:H5" si="1">G2*15%</f>
        <v>3481.65</v>
      </c>
      <c r="I2" s="146"/>
      <c r="J2" s="146">
        <f>I2+45</f>
        <v>45</v>
      </c>
      <c r="K2" s="145">
        <f t="shared" ref="K2:K8" si="2">G2*2%</f>
        <v>464.22</v>
      </c>
      <c r="L2" s="145">
        <f t="shared" ref="L2:L8" si="3">F2-K2</f>
        <v>26228.43</v>
      </c>
      <c r="M2" s="151">
        <v>26228</v>
      </c>
      <c r="N2" s="151" t="s">
        <v>345</v>
      </c>
      <c r="O2" s="144" t="s">
        <v>136</v>
      </c>
      <c r="P2" s="144" t="s">
        <v>142</v>
      </c>
    </row>
    <row r="3" spans="1:16" x14ac:dyDescent="0.25">
      <c r="A3" s="151" t="s">
        <v>219</v>
      </c>
      <c r="B3" s="151"/>
      <c r="C3" s="151" t="s">
        <v>146</v>
      </c>
      <c r="D3" s="151"/>
      <c r="E3" s="151" t="s">
        <v>241</v>
      </c>
      <c r="F3" s="145">
        <f t="shared" si="0"/>
        <v>18152.75</v>
      </c>
      <c r="G3" s="145">
        <v>15785</v>
      </c>
      <c r="H3" s="145">
        <f t="shared" si="1"/>
        <v>2367.75</v>
      </c>
      <c r="I3" s="146">
        <v>42826</v>
      </c>
      <c r="J3" s="146">
        <f t="shared" ref="J3:J11" si="4">I3+45</f>
        <v>42871</v>
      </c>
      <c r="K3" s="145">
        <f t="shared" si="2"/>
        <v>315.7</v>
      </c>
      <c r="L3" s="145">
        <f t="shared" si="3"/>
        <v>17837.05</v>
      </c>
      <c r="M3" s="151">
        <v>17837</v>
      </c>
      <c r="N3" s="151" t="s">
        <v>345</v>
      </c>
      <c r="O3" s="144" t="s">
        <v>136</v>
      </c>
      <c r="P3" s="144" t="s">
        <v>142</v>
      </c>
    </row>
    <row r="4" spans="1:16" x14ac:dyDescent="0.25">
      <c r="A4" s="151" t="s">
        <v>270</v>
      </c>
      <c r="B4" s="151"/>
      <c r="C4" s="151" t="s">
        <v>146</v>
      </c>
      <c r="D4" s="151"/>
      <c r="E4" s="161" t="s">
        <v>284</v>
      </c>
      <c r="F4" s="145">
        <f t="shared" si="0"/>
        <v>10867.5</v>
      </c>
      <c r="G4" s="145">
        <v>9450</v>
      </c>
      <c r="H4" s="145">
        <f t="shared" si="1"/>
        <v>1417.5</v>
      </c>
      <c r="I4" s="146">
        <v>42856</v>
      </c>
      <c r="J4" s="146">
        <f t="shared" si="4"/>
        <v>42901</v>
      </c>
      <c r="K4" s="145">
        <f t="shared" si="2"/>
        <v>189</v>
      </c>
      <c r="L4" s="145">
        <f t="shared" si="3"/>
        <v>10678.5</v>
      </c>
      <c r="M4" s="151"/>
      <c r="N4" s="151"/>
      <c r="O4" s="151"/>
      <c r="P4" s="211"/>
    </row>
    <row r="5" spans="1:16" x14ac:dyDescent="0.25">
      <c r="A5" s="151" t="s">
        <v>385</v>
      </c>
      <c r="B5" s="151"/>
      <c r="C5" s="151" t="s">
        <v>146</v>
      </c>
      <c r="D5" s="151"/>
      <c r="E5" s="161" t="s">
        <v>419</v>
      </c>
      <c r="F5" s="145">
        <f t="shared" si="0"/>
        <v>17583.5</v>
      </c>
      <c r="G5" s="145">
        <v>15290</v>
      </c>
      <c r="H5" s="145">
        <f t="shared" si="1"/>
        <v>2293.5</v>
      </c>
      <c r="I5" s="146">
        <v>42887</v>
      </c>
      <c r="J5" s="146">
        <f t="shared" si="4"/>
        <v>42932</v>
      </c>
      <c r="K5" s="145">
        <f t="shared" si="2"/>
        <v>305.8</v>
      </c>
      <c r="L5" s="145">
        <f t="shared" si="3"/>
        <v>17277.7</v>
      </c>
      <c r="M5" s="151">
        <v>27957</v>
      </c>
      <c r="N5" s="151" t="s">
        <v>602</v>
      </c>
      <c r="O5" s="144" t="s">
        <v>136</v>
      </c>
      <c r="P5" s="144" t="s">
        <v>142</v>
      </c>
    </row>
    <row r="6" spans="1:16" x14ac:dyDescent="0.25">
      <c r="A6" s="39"/>
      <c r="B6" s="39"/>
      <c r="D6" s="39"/>
      <c r="F6" s="38"/>
      <c r="G6" s="38"/>
      <c r="H6" s="38"/>
      <c r="I6" s="12"/>
      <c r="J6" s="57"/>
      <c r="K6" s="38"/>
      <c r="L6" s="38"/>
      <c r="M6" s="39"/>
      <c r="N6" s="39"/>
      <c r="O6" s="39"/>
      <c r="P6" s="71"/>
    </row>
    <row r="7" spans="1:16" x14ac:dyDescent="0.25">
      <c r="A7" s="176" t="s">
        <v>22</v>
      </c>
      <c r="B7" s="176" t="s">
        <v>23</v>
      </c>
      <c r="C7" s="176" t="s">
        <v>24</v>
      </c>
      <c r="D7" s="176" t="s">
        <v>25</v>
      </c>
      <c r="E7" s="176" t="s">
        <v>26</v>
      </c>
      <c r="F7" s="177" t="s">
        <v>27</v>
      </c>
      <c r="G7" s="177" t="s">
        <v>28</v>
      </c>
      <c r="H7" s="177" t="s">
        <v>434</v>
      </c>
      <c r="I7" s="176" t="s">
        <v>30</v>
      </c>
      <c r="J7" s="176" t="s">
        <v>31</v>
      </c>
      <c r="K7" s="177" t="s">
        <v>32</v>
      </c>
      <c r="L7" s="177" t="s">
        <v>19</v>
      </c>
      <c r="M7" s="177" t="s">
        <v>33</v>
      </c>
      <c r="N7" s="177" t="s">
        <v>34</v>
      </c>
      <c r="O7" s="177" t="s">
        <v>35</v>
      </c>
      <c r="P7" s="178" t="s">
        <v>36</v>
      </c>
    </row>
    <row r="8" spans="1:16" x14ac:dyDescent="0.25">
      <c r="A8" s="151" t="s">
        <v>573</v>
      </c>
      <c r="B8" s="151"/>
      <c r="C8" s="151" t="s">
        <v>146</v>
      </c>
      <c r="D8" s="214"/>
      <c r="E8" s="161" t="s">
        <v>576</v>
      </c>
      <c r="F8" s="145">
        <f t="shared" si="0"/>
        <v>820.1</v>
      </c>
      <c r="G8" s="145">
        <v>695</v>
      </c>
      <c r="H8" s="145">
        <f>G8*18%</f>
        <v>125.1</v>
      </c>
      <c r="I8" s="144"/>
      <c r="J8" s="146">
        <f t="shared" si="4"/>
        <v>45</v>
      </c>
      <c r="K8" s="145">
        <f t="shared" si="2"/>
        <v>13.9</v>
      </c>
      <c r="L8" s="145">
        <f t="shared" si="3"/>
        <v>806.2</v>
      </c>
      <c r="M8" s="151">
        <v>806</v>
      </c>
      <c r="N8" s="151" t="s">
        <v>690</v>
      </c>
      <c r="O8" s="144" t="s">
        <v>136</v>
      </c>
      <c r="P8" s="144" t="s">
        <v>142</v>
      </c>
    </row>
    <row r="9" spans="1:16" x14ac:dyDescent="0.25">
      <c r="A9" s="39"/>
      <c r="B9" s="39"/>
      <c r="C9" s="39"/>
      <c r="D9" s="39"/>
      <c r="E9" s="69"/>
      <c r="F9" s="38">
        <f t="shared" si="0"/>
        <v>0</v>
      </c>
      <c r="G9" s="38"/>
      <c r="H9" s="38">
        <f t="shared" ref="H9:H11" si="5">G9*18%</f>
        <v>0</v>
      </c>
      <c r="I9" s="12"/>
      <c r="J9" s="57">
        <f t="shared" si="4"/>
        <v>45</v>
      </c>
      <c r="K9" s="38">
        <f t="shared" ref="K9:K11" si="6">G9*2%</f>
        <v>0</v>
      </c>
      <c r="L9" s="38">
        <f t="shared" ref="L9:L11" si="7">F9-K9</f>
        <v>0</v>
      </c>
      <c r="M9" s="39"/>
      <c r="N9" s="39"/>
      <c r="O9" s="39"/>
      <c r="P9" s="71"/>
    </row>
    <row r="10" spans="1:16" x14ac:dyDescent="0.25">
      <c r="A10" s="39"/>
      <c r="B10" s="39"/>
      <c r="C10" s="39"/>
      <c r="D10" s="39"/>
      <c r="E10" s="69"/>
      <c r="F10" s="38">
        <f t="shared" si="0"/>
        <v>0</v>
      </c>
      <c r="G10" s="70"/>
      <c r="H10" s="38">
        <f t="shared" si="5"/>
        <v>0</v>
      </c>
      <c r="I10" s="39"/>
      <c r="J10" s="57">
        <f t="shared" si="4"/>
        <v>45</v>
      </c>
      <c r="K10" s="38">
        <f t="shared" si="6"/>
        <v>0</v>
      </c>
      <c r="L10" s="38">
        <f t="shared" si="7"/>
        <v>0</v>
      </c>
      <c r="M10" s="39"/>
      <c r="N10" s="39"/>
      <c r="O10" s="39"/>
      <c r="P10" s="71"/>
    </row>
    <row r="11" spans="1:16" x14ac:dyDescent="0.25">
      <c r="A11" s="39"/>
      <c r="B11" s="39"/>
      <c r="C11" s="39"/>
      <c r="D11" s="39"/>
      <c r="E11" s="69"/>
      <c r="F11" s="38">
        <f t="shared" si="0"/>
        <v>0</v>
      </c>
      <c r="G11" s="70"/>
      <c r="H11" s="38">
        <f t="shared" si="5"/>
        <v>0</v>
      </c>
      <c r="I11" s="39"/>
      <c r="J11" s="57">
        <f t="shared" si="4"/>
        <v>45</v>
      </c>
      <c r="K11" s="38">
        <f t="shared" si="6"/>
        <v>0</v>
      </c>
      <c r="L11" s="38">
        <f t="shared" si="7"/>
        <v>0</v>
      </c>
      <c r="M11" s="39"/>
      <c r="N11" s="39"/>
      <c r="O11" s="39"/>
      <c r="P11" s="74"/>
    </row>
    <row r="12" spans="1:16" x14ac:dyDescent="0.25">
      <c r="A12" s="66"/>
      <c r="B12" s="66"/>
      <c r="C12" s="66"/>
      <c r="D12" s="66"/>
      <c r="E12" s="94"/>
      <c r="F12" s="77"/>
      <c r="G12" s="93"/>
      <c r="H12" s="77"/>
      <c r="I12" s="66"/>
      <c r="J12" s="94"/>
      <c r="K12" s="93"/>
      <c r="L12" s="77"/>
      <c r="M12" s="66"/>
      <c r="N12" s="66"/>
      <c r="O12" s="66"/>
      <c r="P12" s="66"/>
    </row>
    <row r="13" spans="1:16" ht="18.75" x14ac:dyDescent="0.3">
      <c r="A13" s="66"/>
      <c r="B13" s="66"/>
      <c r="C13" s="66"/>
      <c r="D13" s="66"/>
      <c r="E13" s="91" t="s">
        <v>37</v>
      </c>
      <c r="F13" s="76">
        <f>SUM(F2:F11)</f>
        <v>74116.5</v>
      </c>
      <c r="G13" s="76">
        <f>SUM(G2:G11)</f>
        <v>64431</v>
      </c>
      <c r="H13" s="76">
        <f>SUM(H2:H11)</f>
        <v>9685.5</v>
      </c>
      <c r="I13" s="66"/>
      <c r="J13" s="66"/>
      <c r="K13" s="76">
        <f t="shared" ref="K13:M13" si="8">SUM(K2:K11)</f>
        <v>1288.6200000000001</v>
      </c>
      <c r="L13" s="76">
        <f t="shared" si="8"/>
        <v>72827.87999999999</v>
      </c>
      <c r="M13" s="75">
        <f t="shared" si="8"/>
        <v>72828</v>
      </c>
      <c r="N13" s="92"/>
      <c r="O13" s="66"/>
      <c r="P13" s="66"/>
    </row>
    <row r="14" spans="1:16" ht="18.75" x14ac:dyDescent="0.3">
      <c r="A14" s="66"/>
      <c r="B14" s="66"/>
      <c r="C14" s="66"/>
      <c r="D14" s="66"/>
      <c r="E14" s="41" t="s">
        <v>38</v>
      </c>
      <c r="F14" s="77"/>
      <c r="G14" s="93"/>
      <c r="H14" s="77"/>
      <c r="I14" s="66"/>
      <c r="J14" s="94"/>
      <c r="K14" s="93"/>
      <c r="L14" s="77"/>
      <c r="M14" s="66"/>
      <c r="N14" s="66"/>
      <c r="O14" s="66"/>
      <c r="P14" s="66"/>
    </row>
    <row r="15" spans="1:16" ht="18.75" x14ac:dyDescent="0.3">
      <c r="E15" s="175" t="s">
        <v>443</v>
      </c>
    </row>
    <row r="16" spans="1:16" x14ac:dyDescent="0.25">
      <c r="L16">
        <v>2612</v>
      </c>
    </row>
    <row r="17" spans="12:12" x14ac:dyDescent="0.25">
      <c r="L17">
        <v>41454</v>
      </c>
    </row>
    <row r="18" spans="12:12" x14ac:dyDescent="0.25">
      <c r="L18">
        <f>SUM(L16:L17)</f>
        <v>44066</v>
      </c>
    </row>
  </sheetData>
  <hyperlinks>
    <hyperlink ref="E13" location="HOME!A1" display="HOME"/>
    <hyperlink ref="E14" location="MONTHWISE!A1" display="Monthwise"/>
    <hyperlink ref="E15" location="'GST-Monthwise'!A1" display="GST - Monthwise"/>
  </hyperlinks>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E19" sqref="E19"/>
    </sheetView>
  </sheetViews>
  <sheetFormatPr defaultRowHeight="15" x14ac:dyDescent="0.25"/>
  <cols>
    <col min="1" max="1" width="12.140625" bestFit="1" customWidth="1"/>
    <col min="2" max="2" width="5.5703125" bestFit="1" customWidth="1"/>
    <col min="3" max="3" width="10.140625" bestFit="1" customWidth="1"/>
    <col min="4" max="4" width="5.5703125" bestFit="1" customWidth="1"/>
    <col min="5" max="5" width="27.8554687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s="133" customFormat="1" x14ac:dyDescent="0.25">
      <c r="A2" s="144" t="s">
        <v>90</v>
      </c>
      <c r="B2" s="147"/>
      <c r="C2" s="147" t="s">
        <v>101</v>
      </c>
      <c r="D2" s="147" t="s">
        <v>40</v>
      </c>
      <c r="E2" s="150" t="s">
        <v>100</v>
      </c>
      <c r="F2" s="145">
        <f t="shared" ref="F2:F16" si="0">SUM(G2:H2)</f>
        <v>68975.850000000006</v>
      </c>
      <c r="G2" s="150">
        <v>59979</v>
      </c>
      <c r="H2" s="145">
        <f>G2*15%</f>
        <v>8996.85</v>
      </c>
      <c r="I2" s="152"/>
      <c r="J2" s="152">
        <f>I2+30</f>
        <v>30</v>
      </c>
      <c r="K2" s="145">
        <f t="shared" ref="K2:K10" si="1">G2*2%</f>
        <v>1199.58</v>
      </c>
      <c r="L2" s="145">
        <f t="shared" ref="L2:L17" si="2">F2-K2</f>
        <v>67776.27</v>
      </c>
      <c r="M2" s="147">
        <v>67776</v>
      </c>
      <c r="N2" s="147" t="s">
        <v>358</v>
      </c>
      <c r="O2" s="142" t="s">
        <v>136</v>
      </c>
      <c r="P2" s="143" t="s">
        <v>137</v>
      </c>
    </row>
    <row r="3" spans="1:16" x14ac:dyDescent="0.25">
      <c r="A3" s="147" t="s">
        <v>114</v>
      </c>
      <c r="B3" s="147"/>
      <c r="C3" s="147" t="s">
        <v>123</v>
      </c>
      <c r="D3" s="147" t="s">
        <v>40</v>
      </c>
      <c r="E3" s="150" t="s">
        <v>122</v>
      </c>
      <c r="F3" s="145">
        <f t="shared" si="0"/>
        <v>8043.1</v>
      </c>
      <c r="G3" s="150">
        <v>6994</v>
      </c>
      <c r="H3" s="145">
        <f t="shared" ref="H3:H6" si="3">G3*15%</f>
        <v>1049.0999999999999</v>
      </c>
      <c r="I3" s="147"/>
      <c r="J3" s="150"/>
      <c r="K3" s="145">
        <f t="shared" si="1"/>
        <v>139.88</v>
      </c>
      <c r="L3" s="145">
        <f t="shared" si="2"/>
        <v>7903.22</v>
      </c>
      <c r="M3" s="147">
        <v>7903</v>
      </c>
      <c r="N3" s="147" t="s">
        <v>358</v>
      </c>
      <c r="O3" s="142" t="s">
        <v>136</v>
      </c>
      <c r="P3" s="143" t="s">
        <v>137</v>
      </c>
    </row>
    <row r="4" spans="1:16" x14ac:dyDescent="0.25">
      <c r="A4" s="147" t="s">
        <v>114</v>
      </c>
      <c r="B4" s="165"/>
      <c r="C4" s="147" t="s">
        <v>125</v>
      </c>
      <c r="D4" s="165" t="s">
        <v>40</v>
      </c>
      <c r="E4" s="150" t="s">
        <v>124</v>
      </c>
      <c r="F4" s="145">
        <f t="shared" si="0"/>
        <v>21427.95</v>
      </c>
      <c r="G4" s="150">
        <v>18633</v>
      </c>
      <c r="H4" s="145">
        <f t="shared" si="3"/>
        <v>2794.95</v>
      </c>
      <c r="I4" s="147"/>
      <c r="J4" s="150"/>
      <c r="K4" s="145">
        <f t="shared" si="1"/>
        <v>372.66</v>
      </c>
      <c r="L4" s="145">
        <f t="shared" si="2"/>
        <v>21055.29</v>
      </c>
      <c r="M4" s="147">
        <v>21055</v>
      </c>
      <c r="N4" s="147" t="s">
        <v>358</v>
      </c>
      <c r="O4" s="142" t="s">
        <v>136</v>
      </c>
      <c r="P4" s="143" t="s">
        <v>137</v>
      </c>
    </row>
    <row r="5" spans="1:16" x14ac:dyDescent="0.25">
      <c r="A5" s="147" t="s">
        <v>114</v>
      </c>
      <c r="B5" s="147"/>
      <c r="C5" s="147" t="s">
        <v>127</v>
      </c>
      <c r="D5" s="165" t="s">
        <v>40</v>
      </c>
      <c r="E5" s="150" t="s">
        <v>126</v>
      </c>
      <c r="F5" s="145">
        <f t="shared" si="0"/>
        <v>31311.05</v>
      </c>
      <c r="G5" s="150">
        <v>27227</v>
      </c>
      <c r="H5" s="145">
        <f t="shared" si="3"/>
        <v>4084.0499999999997</v>
      </c>
      <c r="I5" s="147"/>
      <c r="J5" s="150"/>
      <c r="K5" s="145">
        <f t="shared" si="1"/>
        <v>544.54</v>
      </c>
      <c r="L5" s="145">
        <f t="shared" si="2"/>
        <v>30766.51</v>
      </c>
      <c r="M5" s="147">
        <v>30767</v>
      </c>
      <c r="N5" s="147" t="s">
        <v>358</v>
      </c>
      <c r="O5" s="142" t="s">
        <v>136</v>
      </c>
      <c r="P5" s="143" t="s">
        <v>137</v>
      </c>
    </row>
    <row r="6" spans="1:16" x14ac:dyDescent="0.25">
      <c r="A6" s="147" t="s">
        <v>114</v>
      </c>
      <c r="B6" s="147"/>
      <c r="C6" s="147" t="s">
        <v>125</v>
      </c>
      <c r="D6" s="165" t="s">
        <v>40</v>
      </c>
      <c r="E6" s="150" t="s">
        <v>128</v>
      </c>
      <c r="F6" s="145">
        <f t="shared" si="0"/>
        <v>10753.65</v>
      </c>
      <c r="G6" s="150">
        <v>9351</v>
      </c>
      <c r="H6" s="145">
        <f t="shared" si="3"/>
        <v>1402.6499999999999</v>
      </c>
      <c r="I6" s="147"/>
      <c r="J6" s="150"/>
      <c r="K6" s="145">
        <f t="shared" si="1"/>
        <v>187.02</v>
      </c>
      <c r="L6" s="145">
        <f t="shared" si="2"/>
        <v>10566.63</v>
      </c>
      <c r="M6" s="147">
        <v>10486</v>
      </c>
      <c r="N6" s="147" t="s">
        <v>358</v>
      </c>
      <c r="O6" s="142" t="s">
        <v>136</v>
      </c>
      <c r="P6" s="143" t="s">
        <v>137</v>
      </c>
    </row>
    <row r="7" spans="1:16" x14ac:dyDescent="0.25">
      <c r="A7" s="14"/>
      <c r="B7" s="14"/>
      <c r="C7" s="14"/>
      <c r="D7" s="34"/>
      <c r="E7" s="16"/>
      <c r="F7" s="38"/>
      <c r="G7" s="16"/>
      <c r="H7" s="38"/>
      <c r="I7" s="14"/>
      <c r="J7" s="16"/>
      <c r="K7" s="38"/>
      <c r="L7" s="38"/>
      <c r="M7" s="14"/>
      <c r="N7" s="14"/>
      <c r="O7" s="10"/>
      <c r="P7" s="13"/>
    </row>
    <row r="8" spans="1:16" x14ac:dyDescent="0.25">
      <c r="A8" s="176" t="s">
        <v>22</v>
      </c>
      <c r="B8" s="176" t="s">
        <v>23</v>
      </c>
      <c r="C8" s="176" t="s">
        <v>24</v>
      </c>
      <c r="D8" s="176" t="s">
        <v>25</v>
      </c>
      <c r="E8" s="176" t="s">
        <v>26</v>
      </c>
      <c r="F8" s="177" t="s">
        <v>27</v>
      </c>
      <c r="G8" s="177" t="s">
        <v>28</v>
      </c>
      <c r="H8" s="177" t="s">
        <v>434</v>
      </c>
      <c r="I8" s="176" t="s">
        <v>30</v>
      </c>
      <c r="J8" s="176" t="s">
        <v>31</v>
      </c>
      <c r="K8" s="177" t="s">
        <v>32</v>
      </c>
      <c r="L8" s="177" t="s">
        <v>19</v>
      </c>
      <c r="M8" s="177" t="s">
        <v>33</v>
      </c>
      <c r="N8" s="177" t="s">
        <v>34</v>
      </c>
      <c r="O8" s="177" t="s">
        <v>35</v>
      </c>
      <c r="P8" s="178" t="s">
        <v>36</v>
      </c>
    </row>
    <row r="9" spans="1:16" x14ac:dyDescent="0.25">
      <c r="A9" s="147" t="s">
        <v>932</v>
      </c>
      <c r="B9" s="147"/>
      <c r="C9" s="147" t="s">
        <v>935</v>
      </c>
      <c r="D9" s="147" t="s">
        <v>40</v>
      </c>
      <c r="E9" s="150" t="s">
        <v>934</v>
      </c>
      <c r="F9" s="145">
        <f t="shared" si="0"/>
        <v>53052.800000000003</v>
      </c>
      <c r="G9" s="150">
        <v>44960</v>
      </c>
      <c r="H9" s="145">
        <f>G9*18%</f>
        <v>8092.7999999999993</v>
      </c>
      <c r="I9" s="147"/>
      <c r="J9" s="150"/>
      <c r="K9" s="145">
        <f t="shared" si="1"/>
        <v>899.2</v>
      </c>
      <c r="L9" s="145">
        <f t="shared" si="2"/>
        <v>52153.600000000006</v>
      </c>
      <c r="M9" s="147">
        <v>52153</v>
      </c>
      <c r="N9" s="147" t="s">
        <v>1280</v>
      </c>
      <c r="O9" s="142" t="s">
        <v>136</v>
      </c>
      <c r="P9" s="143" t="s">
        <v>137</v>
      </c>
    </row>
    <row r="10" spans="1:16" x14ac:dyDescent="0.25">
      <c r="A10" s="14"/>
      <c r="B10" s="14"/>
      <c r="C10" s="14"/>
      <c r="D10" s="14"/>
      <c r="E10" s="16"/>
      <c r="F10" s="38">
        <f t="shared" si="0"/>
        <v>0</v>
      </c>
      <c r="G10" s="16"/>
      <c r="H10" s="38">
        <f t="shared" ref="H10" si="4">G10*18%</f>
        <v>0</v>
      </c>
      <c r="I10" s="14"/>
      <c r="J10" s="16"/>
      <c r="K10" s="38">
        <f t="shared" si="1"/>
        <v>0</v>
      </c>
      <c r="L10" s="38">
        <f t="shared" si="2"/>
        <v>0</v>
      </c>
      <c r="M10" s="14"/>
      <c r="N10" s="14"/>
      <c r="O10" s="14"/>
      <c r="P10" s="83"/>
    </row>
    <row r="11" spans="1:16" x14ac:dyDescent="0.25">
      <c r="A11" s="14"/>
      <c r="B11" s="14"/>
      <c r="C11" s="14"/>
      <c r="D11" s="14"/>
      <c r="E11" s="16"/>
      <c r="F11" s="38">
        <f t="shared" si="0"/>
        <v>0</v>
      </c>
      <c r="G11" s="16"/>
      <c r="H11" s="38">
        <f t="shared" ref="H11:H17" si="5">G11*18%</f>
        <v>0</v>
      </c>
      <c r="I11" s="14"/>
      <c r="J11" s="16"/>
      <c r="K11" s="38">
        <f t="shared" ref="K11:K17" si="6">G11*2%</f>
        <v>0</v>
      </c>
      <c r="L11" s="38">
        <f t="shared" si="2"/>
        <v>0</v>
      </c>
      <c r="M11" s="14"/>
      <c r="N11" s="14"/>
      <c r="O11" s="14"/>
      <c r="P11" s="83"/>
    </row>
    <row r="12" spans="1:16" x14ac:dyDescent="0.25">
      <c r="A12" s="14"/>
      <c r="B12" s="14"/>
      <c r="C12" s="14"/>
      <c r="D12" s="14"/>
      <c r="E12" s="16"/>
      <c r="F12" s="38">
        <f t="shared" si="0"/>
        <v>0</v>
      </c>
      <c r="G12" s="16"/>
      <c r="H12" s="38">
        <f t="shared" si="5"/>
        <v>0</v>
      </c>
      <c r="I12" s="14"/>
      <c r="J12" s="16"/>
      <c r="K12" s="38">
        <f t="shared" si="6"/>
        <v>0</v>
      </c>
      <c r="L12" s="38">
        <f t="shared" si="2"/>
        <v>0</v>
      </c>
      <c r="M12" s="14"/>
      <c r="N12" s="14"/>
      <c r="O12" s="14"/>
      <c r="P12" s="83"/>
    </row>
    <row r="13" spans="1:16" x14ac:dyDescent="0.25">
      <c r="A13" s="14"/>
      <c r="B13" s="14"/>
      <c r="C13" s="14"/>
      <c r="D13" s="14"/>
      <c r="E13" s="16"/>
      <c r="F13" s="38">
        <f t="shared" si="0"/>
        <v>0</v>
      </c>
      <c r="G13" s="16"/>
      <c r="H13" s="38">
        <f t="shared" si="5"/>
        <v>0</v>
      </c>
      <c r="I13" s="14"/>
      <c r="J13" s="16"/>
      <c r="K13" s="38">
        <f t="shared" si="6"/>
        <v>0</v>
      </c>
      <c r="L13" s="38">
        <f t="shared" si="2"/>
        <v>0</v>
      </c>
      <c r="M13" s="14"/>
      <c r="N13" s="14"/>
      <c r="O13" s="14"/>
      <c r="P13" s="83"/>
    </row>
    <row r="14" spans="1:16" x14ac:dyDescent="0.25">
      <c r="A14" s="12"/>
      <c r="B14" s="12"/>
      <c r="C14" s="12"/>
      <c r="D14" s="12"/>
      <c r="E14" s="38"/>
      <c r="F14" s="38">
        <f t="shared" si="0"/>
        <v>0</v>
      </c>
      <c r="G14" s="38"/>
      <c r="H14" s="38">
        <f t="shared" si="5"/>
        <v>0</v>
      </c>
      <c r="I14" s="12"/>
      <c r="J14" s="38"/>
      <c r="K14" s="38">
        <f t="shared" si="6"/>
        <v>0</v>
      </c>
      <c r="L14" s="38">
        <f t="shared" si="2"/>
        <v>0</v>
      </c>
      <c r="M14" s="12"/>
      <c r="N14" s="62"/>
      <c r="O14" s="12"/>
      <c r="P14" s="37"/>
    </row>
    <row r="15" spans="1:16" x14ac:dyDescent="0.25">
      <c r="A15" s="12"/>
      <c r="B15" s="12"/>
      <c r="C15" s="12"/>
      <c r="D15" s="12"/>
      <c r="E15" s="38"/>
      <c r="F15" s="38">
        <f t="shared" si="0"/>
        <v>0</v>
      </c>
      <c r="G15" s="38"/>
      <c r="H15" s="38">
        <f t="shared" si="5"/>
        <v>0</v>
      </c>
      <c r="I15" s="12"/>
      <c r="J15" s="38"/>
      <c r="K15" s="38">
        <f t="shared" si="6"/>
        <v>0</v>
      </c>
      <c r="L15" s="38">
        <f t="shared" si="2"/>
        <v>0</v>
      </c>
      <c r="M15" s="12"/>
      <c r="N15" s="12"/>
      <c r="O15" s="12"/>
      <c r="P15" s="37"/>
    </row>
    <row r="16" spans="1:16" x14ac:dyDescent="0.25">
      <c r="A16" s="12"/>
      <c r="B16" s="12"/>
      <c r="C16" s="12"/>
      <c r="D16" s="12"/>
      <c r="E16" s="38"/>
      <c r="F16" s="38">
        <f t="shared" si="0"/>
        <v>0</v>
      </c>
      <c r="G16" s="38"/>
      <c r="H16" s="38">
        <f t="shared" si="5"/>
        <v>0</v>
      </c>
      <c r="I16" s="12"/>
      <c r="J16" s="38"/>
      <c r="K16" s="38">
        <f t="shared" si="6"/>
        <v>0</v>
      </c>
      <c r="L16" s="38">
        <f t="shared" si="2"/>
        <v>0</v>
      </c>
      <c r="M16" s="12"/>
      <c r="N16" s="12"/>
      <c r="O16" s="12"/>
      <c r="P16" s="37"/>
    </row>
    <row r="17" spans="1:16" x14ac:dyDescent="0.25">
      <c r="A17" s="12"/>
      <c r="B17" s="12"/>
      <c r="C17" s="12"/>
      <c r="D17" s="12"/>
      <c r="E17" s="38"/>
      <c r="F17" s="38">
        <f>SUM(G17:H17)</f>
        <v>0</v>
      </c>
      <c r="G17" s="38"/>
      <c r="H17" s="38">
        <f t="shared" si="5"/>
        <v>0</v>
      </c>
      <c r="I17" s="12"/>
      <c r="J17" s="38"/>
      <c r="K17" s="38">
        <f t="shared" si="6"/>
        <v>0</v>
      </c>
      <c r="L17" s="38">
        <f t="shared" si="2"/>
        <v>0</v>
      </c>
      <c r="M17" s="12"/>
      <c r="N17" s="12"/>
      <c r="O17" s="12"/>
      <c r="P17" s="37"/>
    </row>
    <row r="18" spans="1:16" x14ac:dyDescent="0.25">
      <c r="A18" s="33"/>
      <c r="B18" s="33"/>
      <c r="C18" s="33"/>
      <c r="D18" s="33"/>
      <c r="E18" s="36"/>
      <c r="F18" s="36"/>
      <c r="G18" s="36"/>
      <c r="H18" s="36"/>
      <c r="I18" s="33"/>
      <c r="J18" s="36"/>
      <c r="K18" s="36"/>
      <c r="L18" s="36"/>
      <c r="M18" s="33"/>
      <c r="N18" s="33"/>
      <c r="O18" s="33"/>
      <c r="P18" s="33"/>
    </row>
    <row r="19" spans="1:16" ht="23.25" x14ac:dyDescent="0.35">
      <c r="A19" s="33"/>
      <c r="B19" s="33"/>
      <c r="C19" s="33"/>
      <c r="D19" s="33"/>
      <c r="E19" s="40" t="s">
        <v>37</v>
      </c>
      <c r="F19" s="27">
        <f>SUM(F2:F17)</f>
        <v>193564.40000000002</v>
      </c>
      <c r="G19" s="27">
        <f>SUM(G2:G17)</f>
        <v>167144</v>
      </c>
      <c r="H19" s="27">
        <f>SUM(H2:H17)</f>
        <v>26420.400000000001</v>
      </c>
      <c r="I19" s="33"/>
      <c r="J19" s="33"/>
      <c r="K19" s="27">
        <f>SUM(K2:K17)</f>
        <v>3342.88</v>
      </c>
      <c r="L19" s="27">
        <f>SUM(L2:L17)</f>
        <v>190221.52</v>
      </c>
      <c r="M19" s="27">
        <f>SUM(M2:M17)</f>
        <v>190140</v>
      </c>
      <c r="N19" s="33"/>
      <c r="O19" s="33"/>
      <c r="P19" s="33"/>
    </row>
    <row r="20" spans="1:16" ht="18.75" x14ac:dyDescent="0.3">
      <c r="E20" s="41" t="s">
        <v>38</v>
      </c>
    </row>
    <row r="21" spans="1:16" ht="18.75" x14ac:dyDescent="0.3">
      <c r="E21" s="175" t="s">
        <v>443</v>
      </c>
    </row>
    <row r="22" spans="1:16" x14ac:dyDescent="0.25">
      <c r="N22">
        <v>25482</v>
      </c>
    </row>
    <row r="23" spans="1:16" x14ac:dyDescent="0.25">
      <c r="N23">
        <v>138068</v>
      </c>
      <c r="P23">
        <v>163469</v>
      </c>
    </row>
    <row r="24" spans="1:16" x14ac:dyDescent="0.25">
      <c r="L24">
        <f>10567-81</f>
        <v>10486</v>
      </c>
      <c r="P24">
        <f>SUM(N22:N23)</f>
        <v>163550</v>
      </c>
    </row>
    <row r="25" spans="1:16" x14ac:dyDescent="0.25">
      <c r="P25">
        <f>P24-P23</f>
        <v>81</v>
      </c>
    </row>
  </sheetData>
  <hyperlinks>
    <hyperlink ref="E19" location="HOME!A1" display="HOME"/>
    <hyperlink ref="E20" location="MONTHWISE!A1" display="Monthwise"/>
    <hyperlink ref="E21" location="'GST-Monthwise'!A1" display="GST - Monthwise"/>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N8" sqref="N8"/>
    </sheetView>
  </sheetViews>
  <sheetFormatPr defaultRowHeight="15" x14ac:dyDescent="0.25"/>
  <cols>
    <col min="1" max="1" width="11.140625" bestFit="1" customWidth="1"/>
    <col min="2" max="2" width="5.5703125" bestFit="1" customWidth="1"/>
    <col min="3" max="3" width="10.85546875" bestFit="1" customWidth="1"/>
    <col min="4" max="4" width="5.5703125" bestFit="1" customWidth="1"/>
    <col min="5" max="5" width="22" bestFit="1" customWidth="1"/>
    <col min="6" max="6" width="10.42578125" bestFit="1" customWidth="1"/>
    <col min="7" max="7" width="9.28515625" bestFit="1" customWidth="1"/>
    <col min="8" max="8" width="8.7109375" bestFit="1" customWidth="1"/>
    <col min="9" max="9" width="10.7109375" bestFit="1" customWidth="1"/>
    <col min="10" max="10" width="9.285156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39"/>
      <c r="B2" s="39"/>
      <c r="C2" s="39"/>
      <c r="D2" s="39"/>
      <c r="E2" s="62"/>
      <c r="F2" s="38">
        <f t="shared" ref="F2:F8" si="0">SUM(G2:H2)</f>
        <v>0</v>
      </c>
      <c r="G2" s="38"/>
      <c r="H2" s="38">
        <f t="shared" ref="H2:H8" si="1">G2*15%</f>
        <v>0</v>
      </c>
      <c r="I2" s="57"/>
      <c r="J2" s="57" t="s">
        <v>41</v>
      </c>
      <c r="K2" s="38">
        <f t="shared" ref="K2:K8" si="2">G2*2%</f>
        <v>0</v>
      </c>
      <c r="L2" s="38">
        <f t="shared" ref="L2:L8" si="3">F2-K2</f>
        <v>0</v>
      </c>
      <c r="M2" s="39"/>
      <c r="N2" s="39"/>
      <c r="O2" s="10"/>
      <c r="P2" s="13"/>
    </row>
    <row r="3" spans="1:16" x14ac:dyDescent="0.25">
      <c r="A3" s="39"/>
      <c r="B3" s="39"/>
      <c r="C3" s="39"/>
      <c r="D3" s="39"/>
      <c r="E3" s="39"/>
      <c r="F3" s="38">
        <f t="shared" si="0"/>
        <v>0</v>
      </c>
      <c r="G3" s="38"/>
      <c r="H3" s="38">
        <f t="shared" si="1"/>
        <v>0</v>
      </c>
      <c r="I3" s="57"/>
      <c r="J3" s="57">
        <f t="shared" ref="J3:J11" si="4">I3+45</f>
        <v>45</v>
      </c>
      <c r="K3" s="38">
        <f t="shared" si="2"/>
        <v>0</v>
      </c>
      <c r="L3" s="38">
        <f t="shared" si="3"/>
        <v>0</v>
      </c>
      <c r="M3" s="39"/>
      <c r="N3" s="39"/>
      <c r="O3" s="39"/>
      <c r="P3" s="71"/>
    </row>
    <row r="4" spans="1:16" x14ac:dyDescent="0.25">
      <c r="A4" s="39"/>
      <c r="B4" s="39"/>
      <c r="C4" s="39"/>
      <c r="D4" s="39"/>
      <c r="E4" s="69"/>
      <c r="F4" s="38">
        <f t="shared" si="0"/>
        <v>0</v>
      </c>
      <c r="G4" s="38"/>
      <c r="H4" s="38">
        <f t="shared" si="1"/>
        <v>0</v>
      </c>
      <c r="I4" s="57"/>
      <c r="J4" s="57">
        <f t="shared" si="4"/>
        <v>45</v>
      </c>
      <c r="K4" s="38">
        <f t="shared" si="2"/>
        <v>0</v>
      </c>
      <c r="L4" s="38">
        <f t="shared" si="3"/>
        <v>0</v>
      </c>
      <c r="M4" s="39"/>
      <c r="N4" s="39"/>
      <c r="O4" s="39"/>
      <c r="P4" s="71"/>
    </row>
    <row r="5" spans="1:16" x14ac:dyDescent="0.25">
      <c r="A5" s="39"/>
      <c r="B5" s="39"/>
      <c r="C5" s="39"/>
      <c r="D5" s="39"/>
      <c r="E5" s="69"/>
      <c r="F5" s="38">
        <f t="shared" si="0"/>
        <v>0</v>
      </c>
      <c r="G5" s="38"/>
      <c r="H5" s="38">
        <f t="shared" si="1"/>
        <v>0</v>
      </c>
      <c r="I5" s="12"/>
      <c r="J5" s="57">
        <f t="shared" si="4"/>
        <v>45</v>
      </c>
      <c r="K5" s="38">
        <f t="shared" si="2"/>
        <v>0</v>
      </c>
      <c r="L5" s="38">
        <f t="shared" si="3"/>
        <v>0</v>
      </c>
      <c r="M5" s="39"/>
      <c r="N5" s="39"/>
      <c r="O5" s="39"/>
      <c r="P5" s="71"/>
    </row>
    <row r="6" spans="1:16" x14ac:dyDescent="0.25">
      <c r="A6" s="39"/>
      <c r="B6" s="39"/>
      <c r="C6" s="39"/>
      <c r="D6" s="39"/>
      <c r="E6" s="69"/>
      <c r="F6" s="38">
        <f t="shared" si="0"/>
        <v>0</v>
      </c>
      <c r="G6" s="38"/>
      <c r="H6" s="38">
        <f t="shared" si="1"/>
        <v>0</v>
      </c>
      <c r="I6" s="12"/>
      <c r="J6" s="57">
        <f t="shared" si="4"/>
        <v>45</v>
      </c>
      <c r="K6" s="38">
        <f t="shared" si="2"/>
        <v>0</v>
      </c>
      <c r="L6" s="38">
        <f t="shared" si="3"/>
        <v>0</v>
      </c>
      <c r="M6" s="39"/>
      <c r="N6" s="39"/>
      <c r="O6" s="39"/>
      <c r="P6" s="71"/>
    </row>
    <row r="7" spans="1:16" x14ac:dyDescent="0.25">
      <c r="A7" s="39"/>
      <c r="B7" s="39"/>
      <c r="C7" s="39"/>
      <c r="D7" s="74"/>
      <c r="E7" s="69"/>
      <c r="F7" s="38">
        <f t="shared" si="0"/>
        <v>0</v>
      </c>
      <c r="G7" s="38"/>
      <c r="H7" s="38">
        <f t="shared" si="1"/>
        <v>0</v>
      </c>
      <c r="I7" s="12"/>
      <c r="J7" s="57">
        <f t="shared" si="4"/>
        <v>45</v>
      </c>
      <c r="K7" s="38">
        <f t="shared" si="2"/>
        <v>0</v>
      </c>
      <c r="L7" s="38">
        <f t="shared" si="3"/>
        <v>0</v>
      </c>
      <c r="M7" s="39"/>
      <c r="N7" s="39"/>
      <c r="O7" s="39"/>
      <c r="P7" s="71"/>
    </row>
    <row r="8" spans="1:16" x14ac:dyDescent="0.25">
      <c r="A8" s="39"/>
      <c r="B8" s="39"/>
      <c r="C8" s="39"/>
      <c r="D8" s="74"/>
      <c r="E8" s="69"/>
      <c r="F8" s="38">
        <f t="shared" si="0"/>
        <v>0</v>
      </c>
      <c r="G8" s="38"/>
      <c r="H8" s="38">
        <f t="shared" si="1"/>
        <v>0</v>
      </c>
      <c r="I8" s="12"/>
      <c r="J8" s="57">
        <f t="shared" si="4"/>
        <v>45</v>
      </c>
      <c r="K8" s="38">
        <f t="shared" si="2"/>
        <v>0</v>
      </c>
      <c r="L8" s="38">
        <f t="shared" si="3"/>
        <v>0</v>
      </c>
      <c r="M8" s="39"/>
      <c r="N8" s="39"/>
      <c r="O8" s="39"/>
      <c r="P8" s="71"/>
    </row>
    <row r="9" spans="1:16" x14ac:dyDescent="0.25">
      <c r="A9" s="39"/>
      <c r="B9" s="39"/>
      <c r="C9" s="39"/>
      <c r="D9" s="39"/>
      <c r="E9" s="69"/>
      <c r="F9" s="38"/>
      <c r="G9" s="38"/>
      <c r="H9" s="38"/>
      <c r="I9" s="12"/>
      <c r="J9" s="57">
        <f t="shared" si="4"/>
        <v>45</v>
      </c>
      <c r="K9" s="38"/>
      <c r="L9" s="38"/>
      <c r="M9" s="39"/>
      <c r="N9" s="39"/>
      <c r="O9" s="39"/>
      <c r="P9" s="71"/>
    </row>
    <row r="10" spans="1:16" x14ac:dyDescent="0.25">
      <c r="A10" s="39"/>
      <c r="B10" s="39"/>
      <c r="C10" s="39"/>
      <c r="D10" s="39"/>
      <c r="E10" s="69"/>
      <c r="F10" s="70"/>
      <c r="G10" s="70"/>
      <c r="H10" s="70"/>
      <c r="I10" s="39"/>
      <c r="J10" s="57">
        <f t="shared" si="4"/>
        <v>45</v>
      </c>
      <c r="K10" s="70"/>
      <c r="L10" s="70"/>
      <c r="M10" s="39"/>
      <c r="N10" s="39"/>
      <c r="O10" s="39"/>
      <c r="P10" s="71"/>
    </row>
    <row r="11" spans="1:16" x14ac:dyDescent="0.25">
      <c r="A11" s="39"/>
      <c r="B11" s="39"/>
      <c r="C11" s="39"/>
      <c r="D11" s="39"/>
      <c r="E11" s="69"/>
      <c r="F11" s="70"/>
      <c r="G11" s="70"/>
      <c r="H11" s="70"/>
      <c r="I11" s="39"/>
      <c r="J11" s="57">
        <f t="shared" si="4"/>
        <v>45</v>
      </c>
      <c r="K11" s="70"/>
      <c r="L11" s="70"/>
      <c r="M11" s="39"/>
      <c r="N11" s="39"/>
      <c r="O11" s="39"/>
      <c r="P11" s="74"/>
    </row>
    <row r="12" spans="1:16" x14ac:dyDescent="0.25">
      <c r="A12" s="66"/>
      <c r="B12" s="66"/>
      <c r="C12" s="66"/>
      <c r="D12" s="66"/>
      <c r="E12" s="94"/>
      <c r="F12" s="77"/>
      <c r="G12" s="93"/>
      <c r="H12" s="77"/>
      <c r="I12" s="66"/>
      <c r="J12" s="94"/>
      <c r="K12" s="93"/>
      <c r="L12" s="77"/>
      <c r="M12" s="66"/>
      <c r="N12" s="66"/>
      <c r="O12" s="66"/>
      <c r="P12" s="66"/>
    </row>
    <row r="13" spans="1:16" ht="18.75" x14ac:dyDescent="0.3">
      <c r="A13" s="66"/>
      <c r="B13" s="66"/>
      <c r="C13" s="66"/>
      <c r="D13" s="66"/>
      <c r="E13" s="91" t="s">
        <v>37</v>
      </c>
      <c r="F13" s="76">
        <f>SUM(F2:F11)</f>
        <v>0</v>
      </c>
      <c r="G13" s="76">
        <f>SUM(G2:G11)</f>
        <v>0</v>
      </c>
      <c r="H13" s="76">
        <f>SUM(H2:H11)</f>
        <v>0</v>
      </c>
      <c r="I13" s="66"/>
      <c r="J13" s="66"/>
      <c r="K13" s="76">
        <f t="shared" ref="K13:M13" si="5">SUM(K2:K11)</f>
        <v>0</v>
      </c>
      <c r="L13" s="76">
        <f t="shared" si="5"/>
        <v>0</v>
      </c>
      <c r="M13" s="75">
        <f t="shared" si="5"/>
        <v>0</v>
      </c>
      <c r="N13" s="92"/>
      <c r="O13" s="66"/>
      <c r="P13" s="66"/>
    </row>
    <row r="14" spans="1:16" ht="18.75" x14ac:dyDescent="0.3">
      <c r="A14" s="66"/>
      <c r="B14" s="66"/>
      <c r="C14" s="66"/>
      <c r="D14" s="66"/>
      <c r="E14" s="41" t="s">
        <v>38</v>
      </c>
      <c r="F14" s="77"/>
      <c r="G14" s="93"/>
      <c r="H14" s="77"/>
      <c r="I14" s="66"/>
      <c r="J14" s="94"/>
      <c r="K14" s="93"/>
      <c r="L14" s="77"/>
      <c r="M14" s="66"/>
      <c r="N14" s="66"/>
      <c r="O14" s="66"/>
      <c r="P14" s="66"/>
    </row>
  </sheetData>
  <hyperlinks>
    <hyperlink ref="E13" location="HOME!A1" display="HOME"/>
    <hyperlink ref="E14" location="MONTHWISE!A1" display="Monthwise"/>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J3" sqref="J3"/>
    </sheetView>
  </sheetViews>
  <sheetFormatPr defaultRowHeight="15" x14ac:dyDescent="0.25"/>
  <cols>
    <col min="1" max="1" width="10.5703125" bestFit="1" customWidth="1"/>
    <col min="2" max="2" width="5.5703125" bestFit="1" customWidth="1"/>
    <col min="3" max="3" width="8.7109375" bestFit="1" customWidth="1"/>
    <col min="4" max="4" width="5.5703125" bestFit="1" customWidth="1"/>
    <col min="5" max="5" width="20.425781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39"/>
      <c r="B2" s="39"/>
      <c r="C2" s="39"/>
      <c r="D2" s="39"/>
      <c r="E2" s="62"/>
      <c r="F2" s="38">
        <f t="shared" ref="F2:F8" si="0">SUM(G2:H2)</f>
        <v>0</v>
      </c>
      <c r="G2" s="38"/>
      <c r="H2" s="38">
        <f t="shared" ref="H2:H8" si="1">G2*15%</f>
        <v>0</v>
      </c>
      <c r="I2" s="57"/>
      <c r="J2" s="57">
        <f>I2+30</f>
        <v>30</v>
      </c>
      <c r="K2" s="38">
        <f t="shared" ref="K2:K8" si="2">G2*2%</f>
        <v>0</v>
      </c>
      <c r="L2" s="38">
        <f t="shared" ref="L2:L8" si="3">F2-K2</f>
        <v>0</v>
      </c>
      <c r="M2" s="39"/>
      <c r="N2" s="39"/>
      <c r="O2" s="10"/>
      <c r="P2" s="13"/>
    </row>
    <row r="3" spans="1:16" x14ac:dyDescent="0.25">
      <c r="A3" s="39"/>
      <c r="B3" s="39"/>
      <c r="C3" s="39"/>
      <c r="D3" s="39"/>
      <c r="E3" s="39"/>
      <c r="F3" s="38">
        <f t="shared" si="0"/>
        <v>0</v>
      </c>
      <c r="G3" s="38"/>
      <c r="H3" s="38">
        <f t="shared" si="1"/>
        <v>0</v>
      </c>
      <c r="I3" s="57"/>
      <c r="J3" s="57">
        <f t="shared" ref="J3:J11" si="4">I3+45</f>
        <v>45</v>
      </c>
      <c r="K3" s="38">
        <f t="shared" si="2"/>
        <v>0</v>
      </c>
      <c r="L3" s="38">
        <f t="shared" si="3"/>
        <v>0</v>
      </c>
      <c r="M3" s="39"/>
      <c r="N3" s="39"/>
      <c r="O3" s="39"/>
      <c r="P3" s="71"/>
    </row>
    <row r="4" spans="1:16" x14ac:dyDescent="0.25">
      <c r="A4" s="39"/>
      <c r="B4" s="39"/>
      <c r="C4" s="39"/>
      <c r="D4" s="39"/>
      <c r="E4" s="69"/>
      <c r="F4" s="38">
        <f t="shared" si="0"/>
        <v>0</v>
      </c>
      <c r="G4" s="38"/>
      <c r="H4" s="38">
        <f t="shared" si="1"/>
        <v>0</v>
      </c>
      <c r="I4" s="57"/>
      <c r="J4" s="57">
        <f t="shared" si="4"/>
        <v>45</v>
      </c>
      <c r="K4" s="38">
        <f t="shared" si="2"/>
        <v>0</v>
      </c>
      <c r="L4" s="38">
        <f t="shared" si="3"/>
        <v>0</v>
      </c>
      <c r="M4" s="39"/>
      <c r="N4" s="39"/>
      <c r="O4" s="39"/>
      <c r="P4" s="71"/>
    </row>
    <row r="5" spans="1:16" x14ac:dyDescent="0.25">
      <c r="A5" s="39"/>
      <c r="B5" s="39"/>
      <c r="C5" s="39"/>
      <c r="D5" s="39"/>
      <c r="E5" s="69"/>
      <c r="F5" s="38">
        <f t="shared" si="0"/>
        <v>0</v>
      </c>
      <c r="G5" s="38"/>
      <c r="H5" s="38">
        <f t="shared" si="1"/>
        <v>0</v>
      </c>
      <c r="I5" s="12"/>
      <c r="J5" s="57">
        <f t="shared" si="4"/>
        <v>45</v>
      </c>
      <c r="K5" s="38">
        <f t="shared" si="2"/>
        <v>0</v>
      </c>
      <c r="L5" s="38">
        <f t="shared" si="3"/>
        <v>0</v>
      </c>
      <c r="M5" s="39"/>
      <c r="N5" s="39"/>
      <c r="O5" s="39"/>
      <c r="P5" s="71"/>
    </row>
    <row r="6" spans="1:16" x14ac:dyDescent="0.25">
      <c r="A6" s="39"/>
      <c r="B6" s="39"/>
      <c r="C6" s="39"/>
      <c r="D6" s="39"/>
      <c r="E6" s="69"/>
      <c r="F6" s="38">
        <f t="shared" si="0"/>
        <v>0</v>
      </c>
      <c r="G6" s="38"/>
      <c r="H6" s="38">
        <f t="shared" si="1"/>
        <v>0</v>
      </c>
      <c r="I6" s="12"/>
      <c r="J6" s="57">
        <f t="shared" si="4"/>
        <v>45</v>
      </c>
      <c r="K6" s="38">
        <f t="shared" si="2"/>
        <v>0</v>
      </c>
      <c r="L6" s="38">
        <f t="shared" si="3"/>
        <v>0</v>
      </c>
      <c r="M6" s="39"/>
      <c r="N6" s="39"/>
      <c r="O6" s="39"/>
      <c r="P6" s="71"/>
    </row>
    <row r="7" spans="1:16" x14ac:dyDescent="0.25">
      <c r="A7" s="39"/>
      <c r="B7" s="39"/>
      <c r="C7" s="39"/>
      <c r="D7" s="74"/>
      <c r="E7" s="69"/>
      <c r="F7" s="38">
        <f t="shared" si="0"/>
        <v>0</v>
      </c>
      <c r="G7" s="38"/>
      <c r="H7" s="38">
        <f t="shared" si="1"/>
        <v>0</v>
      </c>
      <c r="I7" s="12"/>
      <c r="J7" s="57">
        <f t="shared" si="4"/>
        <v>45</v>
      </c>
      <c r="K7" s="38">
        <f t="shared" si="2"/>
        <v>0</v>
      </c>
      <c r="L7" s="38">
        <f t="shared" si="3"/>
        <v>0</v>
      </c>
      <c r="M7" s="39"/>
      <c r="N7" s="39"/>
      <c r="O7" s="39"/>
      <c r="P7" s="71"/>
    </row>
    <row r="8" spans="1:16" x14ac:dyDescent="0.25">
      <c r="A8" s="39"/>
      <c r="B8" s="39"/>
      <c r="C8" s="39"/>
      <c r="D8" s="74"/>
      <c r="E8" s="69"/>
      <c r="F8" s="38">
        <f t="shared" si="0"/>
        <v>0</v>
      </c>
      <c r="G8" s="38"/>
      <c r="H8" s="38">
        <f t="shared" si="1"/>
        <v>0</v>
      </c>
      <c r="I8" s="12"/>
      <c r="J8" s="57">
        <f t="shared" si="4"/>
        <v>45</v>
      </c>
      <c r="K8" s="38">
        <f t="shared" si="2"/>
        <v>0</v>
      </c>
      <c r="L8" s="38">
        <f t="shared" si="3"/>
        <v>0</v>
      </c>
      <c r="M8" s="39"/>
      <c r="N8" s="39"/>
      <c r="O8" s="39"/>
      <c r="P8" s="71"/>
    </row>
    <row r="9" spans="1:16" x14ac:dyDescent="0.25">
      <c r="A9" s="39"/>
      <c r="B9" s="39"/>
      <c r="C9" s="39"/>
      <c r="D9" s="39"/>
      <c r="E9" s="69"/>
      <c r="F9" s="38"/>
      <c r="G9" s="38"/>
      <c r="H9" s="38"/>
      <c r="I9" s="12"/>
      <c r="J9" s="57">
        <f t="shared" si="4"/>
        <v>45</v>
      </c>
      <c r="K9" s="38"/>
      <c r="L9" s="38"/>
      <c r="M9" s="39"/>
      <c r="N9" s="39"/>
      <c r="O9" s="39"/>
      <c r="P9" s="71"/>
    </row>
    <row r="10" spans="1:16" x14ac:dyDescent="0.25">
      <c r="A10" s="39"/>
      <c r="B10" s="39"/>
      <c r="C10" s="39"/>
      <c r="D10" s="39"/>
      <c r="E10" s="69"/>
      <c r="F10" s="70"/>
      <c r="G10" s="70"/>
      <c r="H10" s="70"/>
      <c r="I10" s="39"/>
      <c r="J10" s="57">
        <f t="shared" si="4"/>
        <v>45</v>
      </c>
      <c r="K10" s="70"/>
      <c r="L10" s="70"/>
      <c r="M10" s="39"/>
      <c r="N10" s="39"/>
      <c r="O10" s="39"/>
      <c r="P10" s="71"/>
    </row>
    <row r="11" spans="1:16" x14ac:dyDescent="0.25">
      <c r="A11" s="39"/>
      <c r="B11" s="39"/>
      <c r="C11" s="39"/>
      <c r="D11" s="39"/>
      <c r="E11" s="69"/>
      <c r="F11" s="70"/>
      <c r="G11" s="70"/>
      <c r="H11" s="70"/>
      <c r="I11" s="39"/>
      <c r="J11" s="57">
        <f t="shared" si="4"/>
        <v>45</v>
      </c>
      <c r="K11" s="70"/>
      <c r="L11" s="70"/>
      <c r="M11" s="39"/>
      <c r="N11" s="39"/>
      <c r="O11" s="39"/>
      <c r="P11" s="74"/>
    </row>
    <row r="12" spans="1:16" x14ac:dyDescent="0.25">
      <c r="A12" s="66"/>
      <c r="B12" s="66"/>
      <c r="C12" s="66"/>
      <c r="D12" s="66"/>
      <c r="E12" s="94"/>
      <c r="F12" s="77"/>
      <c r="G12" s="93"/>
      <c r="H12" s="77"/>
      <c r="I12" s="66"/>
      <c r="J12" s="94"/>
      <c r="K12" s="93"/>
      <c r="L12" s="77"/>
      <c r="M12" s="66"/>
      <c r="N12" s="66"/>
      <c r="O12" s="66"/>
      <c r="P12" s="66"/>
    </row>
    <row r="13" spans="1:16" ht="18.75" x14ac:dyDescent="0.3">
      <c r="A13" s="66"/>
      <c r="B13" s="66"/>
      <c r="C13" s="66"/>
      <c r="D13" s="66"/>
      <c r="E13" s="91" t="s">
        <v>37</v>
      </c>
      <c r="F13" s="76">
        <f>SUM(F2:F11)</f>
        <v>0</v>
      </c>
      <c r="G13" s="76">
        <f>SUM(G2:G11)</f>
        <v>0</v>
      </c>
      <c r="H13" s="76">
        <f>SUM(H2:H11)</f>
        <v>0</v>
      </c>
      <c r="I13" s="66"/>
      <c r="J13" s="66"/>
      <c r="K13" s="76">
        <f t="shared" ref="K13:M13" si="5">SUM(K2:K11)</f>
        <v>0</v>
      </c>
      <c r="L13" s="76">
        <f t="shared" si="5"/>
        <v>0</v>
      </c>
      <c r="M13" s="75">
        <f t="shared" si="5"/>
        <v>0</v>
      </c>
      <c r="N13" s="92"/>
      <c r="O13" s="66"/>
      <c r="P13" s="66"/>
    </row>
    <row r="14" spans="1:16" ht="18.75" x14ac:dyDescent="0.3">
      <c r="A14" s="66"/>
      <c r="B14" s="66"/>
      <c r="C14" s="66"/>
      <c r="D14" s="66"/>
      <c r="E14" s="41" t="s">
        <v>38</v>
      </c>
      <c r="F14" s="77"/>
      <c r="G14" s="93"/>
      <c r="H14" s="77"/>
      <c r="I14" s="66"/>
      <c r="J14" s="94"/>
      <c r="K14" s="93"/>
      <c r="L14" s="77"/>
      <c r="M14" s="66"/>
      <c r="N14" s="66"/>
      <c r="O14" s="66"/>
      <c r="P14" s="66"/>
    </row>
  </sheetData>
  <hyperlinks>
    <hyperlink ref="E13" location="HOME!A1" display="HOME"/>
    <hyperlink ref="E14" location="MONTHWISE!A1" display="Monthwise"/>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6"/>
  <sheetViews>
    <sheetView workbookViewId="0">
      <selection activeCell="E13" sqref="E13"/>
    </sheetView>
  </sheetViews>
  <sheetFormatPr defaultRowHeight="15" x14ac:dyDescent="0.25"/>
  <cols>
    <col min="1" max="1" width="11.7109375" bestFit="1" customWidth="1"/>
    <col min="2" max="2" width="5.5703125" bestFit="1" customWidth="1"/>
    <col min="3" max="3" width="8.7109375" bestFit="1" customWidth="1"/>
    <col min="4" max="4" width="11" bestFit="1" customWidth="1"/>
    <col min="5" max="5" width="24.57031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39" t="s">
        <v>219</v>
      </c>
      <c r="B2" s="39"/>
      <c r="C2" s="39"/>
      <c r="D2" s="39" t="s">
        <v>220</v>
      </c>
      <c r="E2" s="62" t="s">
        <v>221</v>
      </c>
      <c r="F2" s="38">
        <f t="shared" ref="F2:F8" si="0">SUM(G2:H2)</f>
        <v>49115.35</v>
      </c>
      <c r="G2" s="38">
        <v>42709</v>
      </c>
      <c r="H2" s="38">
        <f t="shared" ref="H2:H8" si="1">G2*15%</f>
        <v>6406.3499999999995</v>
      </c>
      <c r="I2" s="57"/>
      <c r="J2" s="57">
        <f>I2+30</f>
        <v>30</v>
      </c>
      <c r="K2" s="38">
        <f t="shared" ref="K2:K8" si="2">G2*2%</f>
        <v>854.18000000000006</v>
      </c>
      <c r="L2" s="38">
        <f t="shared" ref="L2:L8" si="3">F2-K2</f>
        <v>48261.17</v>
      </c>
      <c r="M2" s="39">
        <v>14939</v>
      </c>
      <c r="N2" s="39"/>
      <c r="O2" s="10"/>
      <c r="P2" s="13"/>
    </row>
    <row r="3" spans="1:16" x14ac:dyDescent="0.25">
      <c r="A3" s="39"/>
      <c r="B3" s="39"/>
      <c r="C3" s="39"/>
      <c r="D3" s="39"/>
      <c r="E3" s="39"/>
      <c r="F3" s="38">
        <f t="shared" si="0"/>
        <v>0</v>
      </c>
      <c r="G3" s="38"/>
      <c r="H3" s="38">
        <f t="shared" si="1"/>
        <v>0</v>
      </c>
      <c r="I3" s="57"/>
      <c r="J3" s="57">
        <f t="shared" ref="J3:J11" si="4">I3+45</f>
        <v>45</v>
      </c>
      <c r="K3" s="38">
        <f t="shared" si="2"/>
        <v>0</v>
      </c>
      <c r="L3" s="38">
        <f t="shared" si="3"/>
        <v>0</v>
      </c>
      <c r="M3" s="39"/>
      <c r="N3" s="39"/>
      <c r="O3" s="39"/>
      <c r="P3" s="71"/>
    </row>
    <row r="4" spans="1:16" x14ac:dyDescent="0.25">
      <c r="A4" s="39"/>
      <c r="B4" s="39"/>
      <c r="C4" s="39"/>
      <c r="D4" s="39"/>
      <c r="E4" s="69"/>
      <c r="F4" s="38">
        <f t="shared" si="0"/>
        <v>0</v>
      </c>
      <c r="G4" s="38"/>
      <c r="H4" s="38">
        <f t="shared" si="1"/>
        <v>0</v>
      </c>
      <c r="I4" s="57"/>
      <c r="J4" s="57">
        <f t="shared" si="4"/>
        <v>45</v>
      </c>
      <c r="K4" s="38">
        <f t="shared" si="2"/>
        <v>0</v>
      </c>
      <c r="L4" s="38">
        <f t="shared" si="3"/>
        <v>0</v>
      </c>
      <c r="M4" s="39"/>
      <c r="N4" s="39"/>
      <c r="O4" s="39"/>
      <c r="P4" s="71"/>
    </row>
    <row r="5" spans="1:16" x14ac:dyDescent="0.25">
      <c r="A5" s="39"/>
      <c r="B5" s="39"/>
      <c r="C5" s="39"/>
      <c r="D5" s="39"/>
      <c r="E5" s="69"/>
      <c r="F5" s="38">
        <f t="shared" si="0"/>
        <v>0</v>
      </c>
      <c r="G5" s="38"/>
      <c r="H5" s="38">
        <f t="shared" si="1"/>
        <v>0</v>
      </c>
      <c r="I5" s="12"/>
      <c r="J5" s="57">
        <f t="shared" si="4"/>
        <v>45</v>
      </c>
      <c r="K5" s="38">
        <f t="shared" si="2"/>
        <v>0</v>
      </c>
      <c r="L5" s="38">
        <f t="shared" si="3"/>
        <v>0</v>
      </c>
      <c r="M5" s="39"/>
      <c r="N5" s="39"/>
      <c r="O5" s="39"/>
      <c r="P5" s="71"/>
    </row>
    <row r="6" spans="1:16" x14ac:dyDescent="0.25">
      <c r="A6" s="39"/>
      <c r="B6" s="39"/>
      <c r="C6" s="39"/>
      <c r="D6" s="39"/>
      <c r="E6" s="69"/>
      <c r="F6" s="38">
        <f t="shared" si="0"/>
        <v>0</v>
      </c>
      <c r="G6" s="38"/>
      <c r="H6" s="38">
        <f t="shared" si="1"/>
        <v>0</v>
      </c>
      <c r="I6" s="12"/>
      <c r="J6" s="57">
        <f t="shared" si="4"/>
        <v>45</v>
      </c>
      <c r="K6" s="38">
        <f t="shared" si="2"/>
        <v>0</v>
      </c>
      <c r="L6" s="38">
        <f t="shared" si="3"/>
        <v>0</v>
      </c>
      <c r="M6" s="39"/>
      <c r="N6" s="39"/>
      <c r="O6" s="39"/>
      <c r="P6" s="71"/>
    </row>
    <row r="7" spans="1:16" x14ac:dyDescent="0.25">
      <c r="A7" s="39"/>
      <c r="B7" s="39"/>
      <c r="C7" s="39"/>
      <c r="D7" s="74"/>
      <c r="E7" s="69"/>
      <c r="F7" s="38">
        <f t="shared" si="0"/>
        <v>0</v>
      </c>
      <c r="G7" s="38"/>
      <c r="H7" s="38">
        <f t="shared" si="1"/>
        <v>0</v>
      </c>
      <c r="I7" s="12"/>
      <c r="J7" s="57">
        <f t="shared" si="4"/>
        <v>45</v>
      </c>
      <c r="K7" s="38">
        <f t="shared" si="2"/>
        <v>0</v>
      </c>
      <c r="L7" s="38">
        <f t="shared" si="3"/>
        <v>0</v>
      </c>
      <c r="M7" s="39"/>
      <c r="N7" s="39"/>
      <c r="O7" s="39"/>
      <c r="P7" s="71"/>
    </row>
    <row r="8" spans="1:16" x14ac:dyDescent="0.25">
      <c r="A8" s="39"/>
      <c r="B8" s="39"/>
      <c r="C8" s="39"/>
      <c r="D8" s="74"/>
      <c r="E8" s="69"/>
      <c r="F8" s="38">
        <f t="shared" si="0"/>
        <v>0</v>
      </c>
      <c r="G8" s="38"/>
      <c r="H8" s="38">
        <f t="shared" si="1"/>
        <v>0</v>
      </c>
      <c r="I8" s="12"/>
      <c r="J8" s="57">
        <f t="shared" si="4"/>
        <v>45</v>
      </c>
      <c r="K8" s="38">
        <f t="shared" si="2"/>
        <v>0</v>
      </c>
      <c r="L8" s="38">
        <f t="shared" si="3"/>
        <v>0</v>
      </c>
      <c r="M8" s="39"/>
      <c r="N8" s="39"/>
      <c r="O8" s="39"/>
      <c r="P8" s="71"/>
    </row>
    <row r="9" spans="1:16" x14ac:dyDescent="0.25">
      <c r="A9" s="39"/>
      <c r="B9" s="39"/>
      <c r="C9" s="39"/>
      <c r="D9" s="39"/>
      <c r="E9" s="69"/>
      <c r="F9" s="38"/>
      <c r="G9" s="38"/>
      <c r="H9" s="38"/>
      <c r="I9" s="12"/>
      <c r="J9" s="57">
        <f t="shared" si="4"/>
        <v>45</v>
      </c>
      <c r="K9" s="38"/>
      <c r="L9" s="38"/>
      <c r="M9" s="39"/>
      <c r="N9" s="39"/>
      <c r="O9" s="39"/>
      <c r="P9" s="71"/>
    </row>
    <row r="10" spans="1:16" x14ac:dyDescent="0.25">
      <c r="A10" s="39"/>
      <c r="B10" s="39"/>
      <c r="C10" s="39"/>
      <c r="D10" s="39"/>
      <c r="E10" s="69"/>
      <c r="F10" s="70"/>
      <c r="G10" s="70"/>
      <c r="H10" s="70"/>
      <c r="I10" s="39"/>
      <c r="J10" s="57">
        <f t="shared" si="4"/>
        <v>45</v>
      </c>
      <c r="K10" s="70"/>
      <c r="L10" s="70"/>
      <c r="M10" s="39"/>
      <c r="N10" s="39"/>
      <c r="O10" s="39"/>
      <c r="P10" s="71"/>
    </row>
    <row r="11" spans="1:16" x14ac:dyDescent="0.25">
      <c r="A11" s="39"/>
      <c r="B11" s="39"/>
      <c r="C11" s="39"/>
      <c r="D11" s="39"/>
      <c r="E11" s="69"/>
      <c r="F11" s="70"/>
      <c r="G11" s="70"/>
      <c r="H11" s="70"/>
      <c r="I11" s="39"/>
      <c r="J11" s="57">
        <f t="shared" si="4"/>
        <v>45</v>
      </c>
      <c r="K11" s="70"/>
      <c r="L11" s="70"/>
      <c r="M11" s="39"/>
      <c r="N11" s="39"/>
      <c r="O11" s="39"/>
      <c r="P11" s="74"/>
    </row>
    <row r="12" spans="1:16" x14ac:dyDescent="0.25">
      <c r="A12" s="66"/>
      <c r="B12" s="66"/>
      <c r="C12" s="66"/>
      <c r="D12" s="66"/>
      <c r="E12" s="94"/>
      <c r="F12" s="77"/>
      <c r="G12" s="93"/>
      <c r="H12" s="77"/>
      <c r="I12" s="66"/>
      <c r="J12" s="94"/>
      <c r="K12" s="93"/>
      <c r="L12" s="77"/>
      <c r="M12" s="66"/>
      <c r="N12" s="66"/>
      <c r="O12" s="66"/>
      <c r="P12" s="66"/>
    </row>
    <row r="13" spans="1:16" ht="18.75" x14ac:dyDescent="0.3">
      <c r="A13" s="66"/>
      <c r="B13" s="66"/>
      <c r="C13" s="66"/>
      <c r="D13" s="66"/>
      <c r="E13" s="91" t="s">
        <v>37</v>
      </c>
      <c r="F13" s="76">
        <f>SUM(F2:F11)</f>
        <v>49115.35</v>
      </c>
      <c r="G13" s="76">
        <f>SUM(G2:G11)</f>
        <v>42709</v>
      </c>
      <c r="H13" s="76">
        <f>SUM(H2:H11)</f>
        <v>6406.3499999999995</v>
      </c>
      <c r="I13" s="66"/>
      <c r="J13" s="66"/>
      <c r="K13" s="76">
        <f t="shared" ref="K13:M13" si="5">SUM(K2:K11)</f>
        <v>854.18000000000006</v>
      </c>
      <c r="L13" s="76">
        <f t="shared" si="5"/>
        <v>48261.17</v>
      </c>
      <c r="M13" s="75">
        <f t="shared" si="5"/>
        <v>14939</v>
      </c>
      <c r="N13" s="92"/>
      <c r="O13" s="66"/>
      <c r="P13" s="66"/>
    </row>
    <row r="14" spans="1:16" ht="18.75" x14ac:dyDescent="0.3">
      <c r="A14" s="66"/>
      <c r="B14" s="66"/>
      <c r="C14" s="66"/>
      <c r="D14" s="66"/>
      <c r="E14" s="41" t="s">
        <v>38</v>
      </c>
      <c r="F14" s="77"/>
      <c r="G14" s="93"/>
      <c r="H14" s="77"/>
      <c r="I14" s="66"/>
      <c r="J14" s="94"/>
      <c r="K14" s="93"/>
      <c r="L14" s="77"/>
      <c r="M14" s="66"/>
      <c r="N14" s="66"/>
      <c r="O14" s="66"/>
      <c r="P14" s="66"/>
    </row>
    <row r="16" spans="1:16" x14ac:dyDescent="0.25">
      <c r="M16">
        <f>20000-5061</f>
        <v>14939</v>
      </c>
    </row>
  </sheetData>
  <hyperlinks>
    <hyperlink ref="E13" location="HOME!A1" display="HOME"/>
    <hyperlink ref="E14" location="MONTHWISE!A1" display="Monthwise"/>
  </hyperlinks>
  <pageMargins left="0.7" right="0.7" top="0.75" bottom="0.75" header="0.3" footer="0.3"/>
  <legacy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M7" sqref="M7"/>
    </sheetView>
  </sheetViews>
  <sheetFormatPr defaultRowHeight="15" x14ac:dyDescent="0.25"/>
  <cols>
    <col min="1" max="1" width="10.5703125" bestFit="1" customWidth="1"/>
    <col min="2" max="2" width="5.5703125" bestFit="1" customWidth="1"/>
    <col min="3" max="3" width="8.7109375" bestFit="1" customWidth="1"/>
    <col min="4" max="4" width="5.5703125" bestFit="1" customWidth="1"/>
    <col min="5" max="5" width="22"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39"/>
      <c r="B2" s="39"/>
      <c r="C2" s="39"/>
      <c r="D2" s="39"/>
      <c r="E2" s="62"/>
      <c r="F2" s="38">
        <f t="shared" ref="F2:F8" si="0">SUM(G2:H2)</f>
        <v>0</v>
      </c>
      <c r="G2" s="38"/>
      <c r="H2" s="38">
        <f t="shared" ref="H2:H8" si="1">G2*15%</f>
        <v>0</v>
      </c>
      <c r="I2" s="57"/>
      <c r="J2" s="57">
        <f>I2+30</f>
        <v>30</v>
      </c>
      <c r="K2" s="38">
        <f t="shared" ref="K2:K8" si="2">G2*2%</f>
        <v>0</v>
      </c>
      <c r="L2" s="38">
        <f t="shared" ref="L2:L8" si="3">F2-K2</f>
        <v>0</v>
      </c>
      <c r="M2" s="39"/>
      <c r="N2" s="39"/>
      <c r="O2" s="10"/>
      <c r="P2" s="13"/>
    </row>
    <row r="3" spans="1:16" x14ac:dyDescent="0.25">
      <c r="A3" s="39"/>
      <c r="B3" s="39"/>
      <c r="C3" s="39"/>
      <c r="D3" s="39"/>
      <c r="E3" s="39"/>
      <c r="F3" s="38">
        <f t="shared" si="0"/>
        <v>0</v>
      </c>
      <c r="G3" s="38"/>
      <c r="H3" s="38">
        <f t="shared" si="1"/>
        <v>0</v>
      </c>
      <c r="I3" s="57"/>
      <c r="J3" s="57">
        <f t="shared" ref="J3:J11" si="4">I3+45</f>
        <v>45</v>
      </c>
      <c r="K3" s="38">
        <f t="shared" si="2"/>
        <v>0</v>
      </c>
      <c r="L3" s="38">
        <f t="shared" si="3"/>
        <v>0</v>
      </c>
      <c r="M3" s="39"/>
      <c r="N3" s="39"/>
      <c r="O3" s="39"/>
      <c r="P3" s="71"/>
    </row>
    <row r="4" spans="1:16" x14ac:dyDescent="0.25">
      <c r="A4" s="39"/>
      <c r="B4" s="39"/>
      <c r="C4" s="39"/>
      <c r="D4" s="39"/>
      <c r="E4" s="69"/>
      <c r="F4" s="38">
        <f t="shared" si="0"/>
        <v>0</v>
      </c>
      <c r="G4" s="38"/>
      <c r="H4" s="38">
        <f t="shared" si="1"/>
        <v>0</v>
      </c>
      <c r="I4" s="57"/>
      <c r="J4" s="57">
        <f t="shared" si="4"/>
        <v>45</v>
      </c>
      <c r="K4" s="38">
        <f t="shared" si="2"/>
        <v>0</v>
      </c>
      <c r="L4" s="38">
        <f t="shared" si="3"/>
        <v>0</v>
      </c>
      <c r="M4" s="39"/>
      <c r="N4" s="39"/>
      <c r="O4" s="39"/>
      <c r="P4" s="71"/>
    </row>
    <row r="5" spans="1:16" x14ac:dyDescent="0.25">
      <c r="A5" s="39"/>
      <c r="B5" s="39"/>
      <c r="C5" s="39"/>
      <c r="D5" s="39"/>
      <c r="E5" s="69"/>
      <c r="F5" s="38">
        <f t="shared" si="0"/>
        <v>0</v>
      </c>
      <c r="G5" s="38"/>
      <c r="H5" s="38">
        <f t="shared" si="1"/>
        <v>0</v>
      </c>
      <c r="I5" s="12"/>
      <c r="J5" s="57">
        <f t="shared" si="4"/>
        <v>45</v>
      </c>
      <c r="K5" s="38">
        <f t="shared" si="2"/>
        <v>0</v>
      </c>
      <c r="L5" s="38">
        <f t="shared" si="3"/>
        <v>0</v>
      </c>
      <c r="M5" s="39"/>
      <c r="N5" s="39"/>
      <c r="O5" s="39"/>
      <c r="P5" s="71"/>
    </row>
    <row r="6" spans="1:16" x14ac:dyDescent="0.25">
      <c r="A6" s="39"/>
      <c r="B6" s="39"/>
      <c r="C6" s="39"/>
      <c r="D6" s="39"/>
      <c r="E6" s="69"/>
      <c r="F6" s="38">
        <f t="shared" si="0"/>
        <v>0</v>
      </c>
      <c r="G6" s="38"/>
      <c r="H6" s="38">
        <f t="shared" si="1"/>
        <v>0</v>
      </c>
      <c r="I6" s="12"/>
      <c r="J6" s="57">
        <f t="shared" si="4"/>
        <v>45</v>
      </c>
      <c r="K6" s="38">
        <f t="shared" si="2"/>
        <v>0</v>
      </c>
      <c r="L6" s="38">
        <f t="shared" si="3"/>
        <v>0</v>
      </c>
      <c r="M6" s="39"/>
      <c r="N6" s="39"/>
      <c r="O6" s="39"/>
      <c r="P6" s="71"/>
    </row>
    <row r="7" spans="1:16" x14ac:dyDescent="0.25">
      <c r="A7" s="39"/>
      <c r="B7" s="39"/>
      <c r="C7" s="39"/>
      <c r="D7" s="74"/>
      <c r="E7" s="69"/>
      <c r="F7" s="38">
        <f t="shared" si="0"/>
        <v>0</v>
      </c>
      <c r="G7" s="38"/>
      <c r="H7" s="38">
        <f t="shared" si="1"/>
        <v>0</v>
      </c>
      <c r="I7" s="12"/>
      <c r="J7" s="57">
        <f t="shared" si="4"/>
        <v>45</v>
      </c>
      <c r="K7" s="38">
        <f t="shared" si="2"/>
        <v>0</v>
      </c>
      <c r="L7" s="38">
        <f t="shared" si="3"/>
        <v>0</v>
      </c>
      <c r="M7" s="39"/>
      <c r="N7" s="39"/>
      <c r="O7" s="39"/>
      <c r="P7" s="71"/>
    </row>
    <row r="8" spans="1:16" x14ac:dyDescent="0.25">
      <c r="A8" s="39"/>
      <c r="B8" s="39"/>
      <c r="C8" s="39"/>
      <c r="D8" s="74"/>
      <c r="E8" s="69"/>
      <c r="F8" s="38">
        <f t="shared" si="0"/>
        <v>0</v>
      </c>
      <c r="G8" s="38"/>
      <c r="H8" s="38">
        <f t="shared" si="1"/>
        <v>0</v>
      </c>
      <c r="I8" s="12"/>
      <c r="J8" s="57">
        <f t="shared" si="4"/>
        <v>45</v>
      </c>
      <c r="K8" s="38">
        <f t="shared" si="2"/>
        <v>0</v>
      </c>
      <c r="L8" s="38">
        <f t="shared" si="3"/>
        <v>0</v>
      </c>
      <c r="M8" s="39"/>
      <c r="N8" s="39"/>
      <c r="O8" s="39"/>
      <c r="P8" s="71"/>
    </row>
    <row r="9" spans="1:16" x14ac:dyDescent="0.25">
      <c r="A9" s="39"/>
      <c r="B9" s="39"/>
      <c r="C9" s="39"/>
      <c r="D9" s="39"/>
      <c r="E9" s="69"/>
      <c r="F9" s="38"/>
      <c r="G9" s="38"/>
      <c r="H9" s="38"/>
      <c r="I9" s="12"/>
      <c r="J9" s="57">
        <f t="shared" si="4"/>
        <v>45</v>
      </c>
      <c r="K9" s="38"/>
      <c r="L9" s="38"/>
      <c r="M9" s="39"/>
      <c r="N9" s="39"/>
      <c r="O9" s="39"/>
      <c r="P9" s="71"/>
    </row>
    <row r="10" spans="1:16" x14ac:dyDescent="0.25">
      <c r="A10" s="39"/>
      <c r="B10" s="39"/>
      <c r="C10" s="39"/>
      <c r="D10" s="39"/>
      <c r="E10" s="69"/>
      <c r="F10" s="70"/>
      <c r="G10" s="70"/>
      <c r="H10" s="70"/>
      <c r="I10" s="39"/>
      <c r="J10" s="57">
        <f t="shared" si="4"/>
        <v>45</v>
      </c>
      <c r="K10" s="70"/>
      <c r="L10" s="70"/>
      <c r="M10" s="39"/>
      <c r="N10" s="39"/>
      <c r="O10" s="39"/>
      <c r="P10" s="71"/>
    </row>
    <row r="11" spans="1:16" x14ac:dyDescent="0.25">
      <c r="A11" s="39"/>
      <c r="B11" s="39"/>
      <c r="C11" s="39"/>
      <c r="D11" s="39"/>
      <c r="E11" s="69"/>
      <c r="F11" s="70"/>
      <c r="G11" s="70"/>
      <c r="H11" s="70"/>
      <c r="I11" s="39"/>
      <c r="J11" s="57">
        <f t="shared" si="4"/>
        <v>45</v>
      </c>
      <c r="K11" s="70"/>
      <c r="L11" s="70"/>
      <c r="M11" s="39"/>
      <c r="N11" s="39"/>
      <c r="O11" s="39"/>
      <c r="P11" s="74"/>
    </row>
    <row r="12" spans="1:16" x14ac:dyDescent="0.25">
      <c r="A12" s="66"/>
      <c r="B12" s="66"/>
      <c r="C12" s="66"/>
      <c r="D12" s="66"/>
      <c r="E12" s="94"/>
      <c r="F12" s="77"/>
      <c r="G12" s="93"/>
      <c r="H12" s="77"/>
      <c r="I12" s="66"/>
      <c r="J12" s="94"/>
      <c r="K12" s="93"/>
      <c r="L12" s="77"/>
      <c r="M12" s="66"/>
      <c r="N12" s="66"/>
      <c r="O12" s="66"/>
      <c r="P12" s="66"/>
    </row>
    <row r="13" spans="1:16" ht="18.75" x14ac:dyDescent="0.3">
      <c r="A13" s="66"/>
      <c r="B13" s="66"/>
      <c r="C13" s="66"/>
      <c r="D13" s="66"/>
      <c r="E13" s="91" t="s">
        <v>37</v>
      </c>
      <c r="F13" s="76">
        <f>SUM(F2:F11)</f>
        <v>0</v>
      </c>
      <c r="G13" s="76">
        <f>SUM(G2:G11)</f>
        <v>0</v>
      </c>
      <c r="H13" s="76">
        <f>SUM(H2:H11)</f>
        <v>0</v>
      </c>
      <c r="I13" s="66"/>
      <c r="J13" s="66"/>
      <c r="K13" s="76">
        <f t="shared" ref="K13:M13" si="5">SUM(K2:K11)</f>
        <v>0</v>
      </c>
      <c r="L13" s="76">
        <f t="shared" si="5"/>
        <v>0</v>
      </c>
      <c r="M13" s="75">
        <f t="shared" si="5"/>
        <v>0</v>
      </c>
      <c r="N13" s="92"/>
      <c r="O13" s="66"/>
      <c r="P13" s="66"/>
    </row>
    <row r="14" spans="1:16" ht="18.75" x14ac:dyDescent="0.3">
      <c r="A14" s="66"/>
      <c r="B14" s="66"/>
      <c r="C14" s="66"/>
      <c r="D14" s="66"/>
      <c r="E14" s="41" t="s">
        <v>38</v>
      </c>
      <c r="F14" s="77"/>
      <c r="G14" s="93"/>
      <c r="H14" s="77"/>
      <c r="I14" s="66"/>
      <c r="J14" s="94"/>
      <c r="K14" s="93"/>
      <c r="L14" s="77"/>
      <c r="M14" s="66"/>
      <c r="N14" s="66"/>
      <c r="O14" s="66"/>
      <c r="P14" s="66"/>
    </row>
  </sheetData>
  <hyperlinks>
    <hyperlink ref="E13" location="HOME!A1" display="HOME"/>
    <hyperlink ref="E14" location="MONTHWISE!A1" display="Monthwise"/>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7"/>
  <sheetViews>
    <sheetView topLeftCell="A4" workbookViewId="0">
      <selection activeCell="E20" sqref="E20"/>
    </sheetView>
  </sheetViews>
  <sheetFormatPr defaultRowHeight="15" x14ac:dyDescent="0.25"/>
  <cols>
    <col min="1" max="1" width="11.42578125" bestFit="1" customWidth="1"/>
    <col min="2" max="2" width="5.5703125" bestFit="1" customWidth="1"/>
    <col min="3" max="3" width="16.7109375" bestFit="1" customWidth="1"/>
    <col min="4" max="4" width="5.5703125" bestFit="1" customWidth="1"/>
    <col min="5" max="5" width="21.1406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88"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6" x14ac:dyDescent="0.25">
      <c r="A2" s="151" t="s">
        <v>211</v>
      </c>
      <c r="B2" s="151"/>
      <c r="C2" s="151" t="s">
        <v>210</v>
      </c>
      <c r="D2" s="151" t="s">
        <v>109</v>
      </c>
      <c r="E2" s="156" t="s">
        <v>209</v>
      </c>
      <c r="F2" s="145">
        <f t="shared" ref="F2:F18" si="0">SUM(G2:H2)</f>
        <v>1219</v>
      </c>
      <c r="G2" s="145">
        <v>1060</v>
      </c>
      <c r="H2" s="145">
        <f t="shared" ref="H2:H7" si="1">G2*15%</f>
        <v>159</v>
      </c>
      <c r="I2" s="146">
        <v>42826</v>
      </c>
      <c r="J2" s="146">
        <f>I2+7</f>
        <v>42833</v>
      </c>
      <c r="K2" s="145">
        <f t="shared" ref="K2:K7" si="2">G2*2%</f>
        <v>21.2</v>
      </c>
      <c r="L2" s="145">
        <f t="shared" ref="L2:L7" si="3">F2-K2</f>
        <v>1197.8</v>
      </c>
      <c r="M2" s="151">
        <v>1219</v>
      </c>
      <c r="N2" s="151" t="s">
        <v>270</v>
      </c>
      <c r="O2" s="142" t="s">
        <v>136</v>
      </c>
      <c r="P2" s="143" t="s">
        <v>137</v>
      </c>
    </row>
    <row r="3" spans="1:16" x14ac:dyDescent="0.25">
      <c r="A3" s="151" t="s">
        <v>253</v>
      </c>
      <c r="B3" s="151"/>
      <c r="C3" s="151" t="s">
        <v>214</v>
      </c>
      <c r="D3" s="151" t="s">
        <v>40</v>
      </c>
      <c r="E3" s="151" t="s">
        <v>252</v>
      </c>
      <c r="F3" s="145">
        <f t="shared" si="0"/>
        <v>9748.5499999999993</v>
      </c>
      <c r="G3" s="145">
        <v>8477</v>
      </c>
      <c r="H3" s="145">
        <f t="shared" si="1"/>
        <v>1271.55</v>
      </c>
      <c r="I3" s="146">
        <v>42856</v>
      </c>
      <c r="J3" s="146">
        <f t="shared" ref="J3:J7" si="4">I3+7</f>
        <v>42863</v>
      </c>
      <c r="K3" s="145">
        <f t="shared" si="2"/>
        <v>169.54</v>
      </c>
      <c r="L3" s="145">
        <f t="shared" si="3"/>
        <v>9579.0099999999984</v>
      </c>
      <c r="M3" s="151">
        <v>9748</v>
      </c>
      <c r="N3" s="151" t="s">
        <v>270</v>
      </c>
      <c r="O3" s="142" t="s">
        <v>136</v>
      </c>
      <c r="P3" s="143" t="s">
        <v>137</v>
      </c>
    </row>
    <row r="4" spans="1:16" x14ac:dyDescent="0.25">
      <c r="A4" s="151" t="s">
        <v>270</v>
      </c>
      <c r="B4" s="151"/>
      <c r="C4" s="151" t="s">
        <v>280</v>
      </c>
      <c r="D4" s="151" t="s">
        <v>40</v>
      </c>
      <c r="E4" s="161" t="s">
        <v>279</v>
      </c>
      <c r="F4" s="145">
        <f t="shared" si="0"/>
        <v>69</v>
      </c>
      <c r="G4" s="145">
        <v>60</v>
      </c>
      <c r="H4" s="145">
        <f t="shared" si="1"/>
        <v>9</v>
      </c>
      <c r="I4" s="146"/>
      <c r="J4" s="146">
        <f t="shared" si="4"/>
        <v>7</v>
      </c>
      <c r="K4" s="145">
        <f t="shared" si="2"/>
        <v>1.2</v>
      </c>
      <c r="L4" s="145">
        <f t="shared" si="3"/>
        <v>67.8</v>
      </c>
      <c r="M4" s="151"/>
      <c r="N4" s="151"/>
      <c r="O4" s="142" t="s">
        <v>136</v>
      </c>
      <c r="P4" s="143" t="s">
        <v>137</v>
      </c>
    </row>
    <row r="5" spans="1:16" x14ac:dyDescent="0.25">
      <c r="A5" s="151" t="s">
        <v>270</v>
      </c>
      <c r="B5" s="151"/>
      <c r="C5" s="151" t="s">
        <v>282</v>
      </c>
      <c r="D5" s="151" t="s">
        <v>40</v>
      </c>
      <c r="E5" s="161" t="s">
        <v>281</v>
      </c>
      <c r="F5" s="145">
        <f t="shared" si="0"/>
        <v>15828.6</v>
      </c>
      <c r="G5" s="145">
        <v>13764</v>
      </c>
      <c r="H5" s="145">
        <f t="shared" si="1"/>
        <v>2064.6</v>
      </c>
      <c r="I5" s="144"/>
      <c r="J5" s="146">
        <f t="shared" si="4"/>
        <v>7</v>
      </c>
      <c r="K5" s="145">
        <f t="shared" si="2"/>
        <v>275.28000000000003</v>
      </c>
      <c r="L5" s="145">
        <f t="shared" si="3"/>
        <v>15553.32</v>
      </c>
      <c r="M5" s="151">
        <v>15898</v>
      </c>
      <c r="N5" s="151" t="s">
        <v>432</v>
      </c>
      <c r="O5" s="142" t="s">
        <v>136</v>
      </c>
      <c r="P5" s="143" t="s">
        <v>137</v>
      </c>
    </row>
    <row r="6" spans="1:16" x14ac:dyDescent="0.25">
      <c r="A6" s="151" t="s">
        <v>385</v>
      </c>
      <c r="B6" s="151"/>
      <c r="C6" s="151" t="s">
        <v>282</v>
      </c>
      <c r="D6" s="151" t="s">
        <v>40</v>
      </c>
      <c r="E6" s="161" t="s">
        <v>415</v>
      </c>
      <c r="F6" s="145">
        <f t="shared" si="0"/>
        <v>22806.799999999999</v>
      </c>
      <c r="G6" s="145">
        <v>19832</v>
      </c>
      <c r="H6" s="145">
        <f t="shared" si="1"/>
        <v>2974.7999999999997</v>
      </c>
      <c r="I6" s="144"/>
      <c r="J6" s="146">
        <f t="shared" si="4"/>
        <v>7</v>
      </c>
      <c r="K6" s="145">
        <f t="shared" si="2"/>
        <v>396.64</v>
      </c>
      <c r="L6" s="145">
        <f t="shared" si="3"/>
        <v>22410.16</v>
      </c>
      <c r="M6" s="151">
        <v>22807</v>
      </c>
      <c r="N6" s="151" t="s">
        <v>560</v>
      </c>
      <c r="O6" s="142" t="s">
        <v>136</v>
      </c>
      <c r="P6" s="143" t="s">
        <v>137</v>
      </c>
    </row>
    <row r="7" spans="1:16" x14ac:dyDescent="0.25">
      <c r="A7" s="39"/>
      <c r="B7" s="39"/>
      <c r="C7" s="39"/>
      <c r="D7" s="74"/>
      <c r="E7" s="69"/>
      <c r="F7" s="38">
        <f t="shared" si="0"/>
        <v>0</v>
      </c>
      <c r="G7" s="38"/>
      <c r="H7" s="38">
        <f t="shared" si="1"/>
        <v>0</v>
      </c>
      <c r="I7" s="12"/>
      <c r="J7" s="57">
        <f t="shared" si="4"/>
        <v>7</v>
      </c>
      <c r="K7" s="38">
        <f t="shared" si="2"/>
        <v>0</v>
      </c>
      <c r="L7" s="38">
        <f t="shared" si="3"/>
        <v>0</v>
      </c>
      <c r="M7" s="39"/>
      <c r="N7" s="39"/>
      <c r="O7" s="39"/>
      <c r="P7" s="71"/>
    </row>
    <row r="8" spans="1:16" x14ac:dyDescent="0.25">
      <c r="A8" s="176" t="s">
        <v>22</v>
      </c>
      <c r="B8" s="176" t="s">
        <v>23</v>
      </c>
      <c r="C8" s="176" t="s">
        <v>24</v>
      </c>
      <c r="D8" s="176" t="s">
        <v>25</v>
      </c>
      <c r="E8" s="176" t="s">
        <v>26</v>
      </c>
      <c r="F8" s="177" t="s">
        <v>27</v>
      </c>
      <c r="G8" s="177" t="s">
        <v>28</v>
      </c>
      <c r="H8" s="177" t="s">
        <v>434</v>
      </c>
      <c r="I8" s="176" t="s">
        <v>30</v>
      </c>
      <c r="J8" s="176" t="s">
        <v>31</v>
      </c>
      <c r="K8" s="177" t="s">
        <v>32</v>
      </c>
      <c r="L8" s="177" t="s">
        <v>19</v>
      </c>
      <c r="M8" s="177" t="s">
        <v>33</v>
      </c>
      <c r="N8" s="177" t="s">
        <v>34</v>
      </c>
      <c r="O8" s="177" t="s">
        <v>35</v>
      </c>
      <c r="P8" s="178" t="s">
        <v>36</v>
      </c>
    </row>
    <row r="9" spans="1:16" x14ac:dyDescent="0.25">
      <c r="A9" s="151" t="s">
        <v>562</v>
      </c>
      <c r="B9" s="151"/>
      <c r="C9" s="151" t="s">
        <v>282</v>
      </c>
      <c r="D9" s="151" t="s">
        <v>40</v>
      </c>
      <c r="E9" s="146" t="s">
        <v>561</v>
      </c>
      <c r="F9" s="145">
        <f t="shared" si="0"/>
        <v>11892.04</v>
      </c>
      <c r="G9" s="145">
        <v>10078</v>
      </c>
      <c r="H9" s="145">
        <f>G9*18%</f>
        <v>1814.04</v>
      </c>
      <c r="I9" s="144"/>
      <c r="J9" s="213"/>
      <c r="K9" s="145">
        <f t="shared" ref="K9:K18" si="5">G9*2%</f>
        <v>201.56</v>
      </c>
      <c r="L9" s="145">
        <f t="shared" ref="L9:L18" si="6">F9-K9</f>
        <v>11690.480000000001</v>
      </c>
      <c r="M9" s="151">
        <v>11891</v>
      </c>
      <c r="N9" s="151" t="s">
        <v>676</v>
      </c>
      <c r="O9" s="142" t="s">
        <v>136</v>
      </c>
      <c r="P9" s="143" t="s">
        <v>137</v>
      </c>
    </row>
    <row r="10" spans="1:16" x14ac:dyDescent="0.25">
      <c r="A10" s="151" t="s">
        <v>676</v>
      </c>
      <c r="B10" s="151"/>
      <c r="C10" s="151" t="s">
        <v>282</v>
      </c>
      <c r="D10" s="151" t="s">
        <v>40</v>
      </c>
      <c r="E10" s="156" t="s">
        <v>677</v>
      </c>
      <c r="F10" s="145">
        <f t="shared" si="0"/>
        <v>17665.78</v>
      </c>
      <c r="G10" s="145">
        <v>14971</v>
      </c>
      <c r="H10" s="145">
        <f t="shared" ref="H10:H18" si="7">G10*18%</f>
        <v>2694.7799999999997</v>
      </c>
      <c r="I10" s="144"/>
      <c r="J10" s="146"/>
      <c r="K10" s="145">
        <f t="shared" si="5"/>
        <v>299.42</v>
      </c>
      <c r="L10" s="145">
        <f t="shared" si="6"/>
        <v>17366.36</v>
      </c>
      <c r="M10" s="151">
        <v>17666</v>
      </c>
      <c r="N10" s="151" t="s">
        <v>872</v>
      </c>
      <c r="O10" s="142" t="s">
        <v>136</v>
      </c>
      <c r="P10" s="143" t="s">
        <v>137</v>
      </c>
    </row>
    <row r="11" spans="1:16" x14ac:dyDescent="0.25">
      <c r="A11" s="151" t="s">
        <v>842</v>
      </c>
      <c r="B11" s="151"/>
      <c r="C11" s="151" t="s">
        <v>282</v>
      </c>
      <c r="D11" s="151" t="s">
        <v>40</v>
      </c>
      <c r="E11" s="161" t="s">
        <v>841</v>
      </c>
      <c r="F11" s="145">
        <f t="shared" si="0"/>
        <v>16127.06</v>
      </c>
      <c r="G11" s="145">
        <v>13667</v>
      </c>
      <c r="H11" s="145">
        <f t="shared" si="7"/>
        <v>2460.06</v>
      </c>
      <c r="I11" s="144"/>
      <c r="J11" s="146"/>
      <c r="K11" s="145">
        <f t="shared" si="5"/>
        <v>273.34000000000003</v>
      </c>
      <c r="L11" s="145">
        <f t="shared" si="6"/>
        <v>15853.72</v>
      </c>
      <c r="M11" s="151">
        <v>46299</v>
      </c>
      <c r="N11" s="151" t="s">
        <v>1174</v>
      </c>
      <c r="O11" s="142" t="s">
        <v>136</v>
      </c>
      <c r="P11" s="143" t="s">
        <v>137</v>
      </c>
    </row>
    <row r="12" spans="1:16" x14ac:dyDescent="0.25">
      <c r="A12" s="151" t="s">
        <v>1112</v>
      </c>
      <c r="B12" s="151"/>
      <c r="C12" s="151" t="s">
        <v>282</v>
      </c>
      <c r="D12" s="151" t="s">
        <v>40</v>
      </c>
      <c r="E12" s="161" t="s">
        <v>1109</v>
      </c>
      <c r="F12" s="145">
        <f t="shared" si="0"/>
        <v>26511.06</v>
      </c>
      <c r="G12" s="145">
        <v>22467</v>
      </c>
      <c r="H12" s="145">
        <f t="shared" si="7"/>
        <v>4044.06</v>
      </c>
      <c r="I12" s="144"/>
      <c r="J12" s="146"/>
      <c r="K12" s="145">
        <f t="shared" si="5"/>
        <v>449.34000000000003</v>
      </c>
      <c r="L12" s="145">
        <f t="shared" si="6"/>
        <v>26061.72</v>
      </c>
      <c r="M12" s="151"/>
      <c r="N12" s="151"/>
      <c r="O12" s="151"/>
      <c r="P12" s="211"/>
    </row>
    <row r="13" spans="1:16" x14ac:dyDescent="0.25">
      <c r="A13" s="151" t="s">
        <v>1112</v>
      </c>
      <c r="B13" s="151"/>
      <c r="C13" s="151" t="s">
        <v>282</v>
      </c>
      <c r="D13" s="151" t="s">
        <v>40</v>
      </c>
      <c r="E13" s="161" t="s">
        <v>1110</v>
      </c>
      <c r="F13" s="145">
        <f t="shared" si="0"/>
        <v>1012.44</v>
      </c>
      <c r="G13" s="145">
        <v>858</v>
      </c>
      <c r="H13" s="145">
        <f t="shared" si="7"/>
        <v>154.44</v>
      </c>
      <c r="I13" s="144"/>
      <c r="J13" s="146"/>
      <c r="K13" s="145">
        <f t="shared" si="5"/>
        <v>17.16</v>
      </c>
      <c r="L13" s="145">
        <f t="shared" si="6"/>
        <v>995.28000000000009</v>
      </c>
      <c r="M13" s="151"/>
      <c r="N13" s="151"/>
      <c r="O13" s="151"/>
      <c r="P13" s="211"/>
    </row>
    <row r="14" spans="1:16" x14ac:dyDescent="0.25">
      <c r="A14" s="151" t="s">
        <v>1112</v>
      </c>
      <c r="B14" s="151"/>
      <c r="C14" s="151" t="s">
        <v>282</v>
      </c>
      <c r="D14" s="151" t="s">
        <v>40</v>
      </c>
      <c r="E14" s="161" t="s">
        <v>1111</v>
      </c>
      <c r="F14" s="145">
        <f t="shared" si="0"/>
        <v>2647.92</v>
      </c>
      <c r="G14" s="145">
        <v>2244</v>
      </c>
      <c r="H14" s="145">
        <f t="shared" si="7"/>
        <v>403.91999999999996</v>
      </c>
      <c r="I14" s="144"/>
      <c r="J14" s="146"/>
      <c r="K14" s="145">
        <f t="shared" si="5"/>
        <v>44.88</v>
      </c>
      <c r="L14" s="145">
        <f t="shared" si="6"/>
        <v>2603.04</v>
      </c>
      <c r="M14" s="151"/>
      <c r="N14" s="151"/>
      <c r="O14" s="151"/>
      <c r="P14" s="211"/>
    </row>
    <row r="15" spans="1:16" x14ac:dyDescent="0.25">
      <c r="A15" s="39"/>
      <c r="B15" s="39"/>
      <c r="C15" s="39"/>
      <c r="D15" s="39"/>
      <c r="E15" s="69"/>
      <c r="F15" s="38">
        <f t="shared" si="0"/>
        <v>0</v>
      </c>
      <c r="G15" s="38"/>
      <c r="H15" s="38">
        <f t="shared" si="7"/>
        <v>0</v>
      </c>
      <c r="I15" s="12"/>
      <c r="J15" s="57"/>
      <c r="K15" s="38">
        <f t="shared" si="5"/>
        <v>0</v>
      </c>
      <c r="L15" s="38">
        <f t="shared" si="6"/>
        <v>0</v>
      </c>
      <c r="M15" s="39"/>
      <c r="N15" s="39"/>
      <c r="O15" s="39"/>
      <c r="P15" s="71"/>
    </row>
    <row r="16" spans="1:16" x14ac:dyDescent="0.25">
      <c r="A16" s="39"/>
      <c r="B16" s="39"/>
      <c r="C16" s="39"/>
      <c r="D16" s="39"/>
      <c r="E16" s="69"/>
      <c r="F16" s="38">
        <f t="shared" si="0"/>
        <v>0</v>
      </c>
      <c r="G16" s="38"/>
      <c r="H16" s="38">
        <f t="shared" si="7"/>
        <v>0</v>
      </c>
      <c r="I16" s="12"/>
      <c r="J16" s="57"/>
      <c r="K16" s="38">
        <f t="shared" si="5"/>
        <v>0</v>
      </c>
      <c r="L16" s="38">
        <f t="shared" si="6"/>
        <v>0</v>
      </c>
      <c r="M16" s="39"/>
      <c r="N16" s="39"/>
      <c r="O16" s="39"/>
      <c r="P16" s="71"/>
    </row>
    <row r="17" spans="1:16" x14ac:dyDescent="0.25">
      <c r="A17" s="39"/>
      <c r="B17" s="39"/>
      <c r="C17" s="39"/>
      <c r="D17" s="39"/>
      <c r="E17" s="69"/>
      <c r="F17" s="38">
        <f t="shared" si="0"/>
        <v>0</v>
      </c>
      <c r="G17" s="70"/>
      <c r="H17" s="38">
        <f t="shared" si="7"/>
        <v>0</v>
      </c>
      <c r="I17" s="39"/>
      <c r="J17" s="57"/>
      <c r="K17" s="38">
        <f t="shared" si="5"/>
        <v>0</v>
      </c>
      <c r="L17" s="38">
        <f t="shared" si="6"/>
        <v>0</v>
      </c>
      <c r="M17" s="39"/>
      <c r="N17" s="39"/>
      <c r="O17" s="39"/>
      <c r="P17" s="71"/>
    </row>
    <row r="18" spans="1:16" x14ac:dyDescent="0.25">
      <c r="A18" s="39"/>
      <c r="B18" s="39"/>
      <c r="C18" s="39"/>
      <c r="D18" s="39"/>
      <c r="E18" s="69"/>
      <c r="F18" s="38">
        <f t="shared" si="0"/>
        <v>0</v>
      </c>
      <c r="G18" s="70"/>
      <c r="H18" s="38">
        <f t="shared" si="7"/>
        <v>0</v>
      </c>
      <c r="I18" s="39"/>
      <c r="J18" s="57"/>
      <c r="K18" s="38">
        <f t="shared" si="5"/>
        <v>0</v>
      </c>
      <c r="L18" s="38">
        <f t="shared" si="6"/>
        <v>0</v>
      </c>
      <c r="M18" s="39"/>
      <c r="N18" s="39"/>
      <c r="O18" s="39"/>
      <c r="P18" s="74"/>
    </row>
    <row r="19" spans="1:16" x14ac:dyDescent="0.25">
      <c r="A19" s="66"/>
      <c r="B19" s="66"/>
      <c r="C19" s="66"/>
      <c r="D19" s="66"/>
      <c r="E19" s="94"/>
      <c r="F19" s="77"/>
      <c r="G19" s="93"/>
      <c r="H19" s="77"/>
      <c r="I19" s="66"/>
      <c r="J19" s="94"/>
      <c r="K19" s="93"/>
      <c r="L19" s="77"/>
      <c r="M19" s="66"/>
      <c r="N19" s="66"/>
      <c r="O19" s="66"/>
      <c r="P19" s="66"/>
    </row>
    <row r="20" spans="1:16" ht="18.75" x14ac:dyDescent="0.3">
      <c r="A20" s="66"/>
      <c r="B20" s="66"/>
      <c r="C20" s="66"/>
      <c r="D20" s="66"/>
      <c r="E20" s="91" t="s">
        <v>37</v>
      </c>
      <c r="F20" s="76">
        <f>SUM(F2:F18)</f>
        <v>125528.24999999999</v>
      </c>
      <c r="G20" s="76">
        <f>SUM(G2:G18)</f>
        <v>107478</v>
      </c>
      <c r="H20" s="76">
        <f>SUM(H2:H18)</f>
        <v>18050.249999999993</v>
      </c>
      <c r="I20" s="66"/>
      <c r="J20" s="66"/>
      <c r="K20" s="76">
        <f t="shared" ref="K20:M20" si="8">SUM(K2:K18)</f>
        <v>2149.5600000000004</v>
      </c>
      <c r="L20" s="76">
        <f t="shared" si="8"/>
        <v>123378.68999999999</v>
      </c>
      <c r="M20" s="75">
        <f t="shared" si="8"/>
        <v>125528</v>
      </c>
      <c r="N20" s="92"/>
      <c r="O20" s="66"/>
      <c r="P20" s="66"/>
    </row>
    <row r="21" spans="1:16" ht="18.75" x14ac:dyDescent="0.3">
      <c r="A21" s="66"/>
      <c r="B21" s="66"/>
      <c r="C21" s="66"/>
      <c r="D21" s="66"/>
      <c r="E21" s="41" t="s">
        <v>38</v>
      </c>
      <c r="F21" s="77"/>
      <c r="G21" s="93"/>
      <c r="H21" s="77"/>
      <c r="I21" s="66"/>
      <c r="J21" s="94"/>
      <c r="K21" s="93"/>
      <c r="L21" s="77"/>
      <c r="M21" s="66"/>
      <c r="N21" s="66"/>
      <c r="O21" s="66"/>
      <c r="P21" s="66"/>
    </row>
    <row r="22" spans="1:16" ht="18.75" x14ac:dyDescent="0.3">
      <c r="E22" s="175" t="s">
        <v>443</v>
      </c>
    </row>
    <row r="27" spans="1:16" x14ac:dyDescent="0.25">
      <c r="M27">
        <f>750*8</f>
        <v>6000</v>
      </c>
    </row>
  </sheetData>
  <hyperlinks>
    <hyperlink ref="E20" location="HOME!A1" display="HOME"/>
    <hyperlink ref="E21" location="MONTHWISE!A1" display="Monthwise"/>
    <hyperlink ref="E22" location="'GST-Monthwise'!A1" display="GST - Monthwise"/>
  </hyperlinks>
  <pageMargins left="0.7" right="0.7" top="0.75" bottom="0.75" header="0.3" footer="0.3"/>
  <pageSetup paperSize="9" orientation="portrait" horizontalDpi="1200" verticalDpi="1200" r:id="rId1"/>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P24"/>
  <sheetViews>
    <sheetView workbookViewId="0">
      <selection activeCell="E16" sqref="E16"/>
    </sheetView>
  </sheetViews>
  <sheetFormatPr defaultRowHeight="15" x14ac:dyDescent="0.25"/>
  <cols>
    <col min="1" max="1" width="12.85546875" bestFit="1" customWidth="1"/>
    <col min="2" max="2" width="5.5703125" bestFit="1" customWidth="1"/>
    <col min="3" max="3" width="8.7109375" bestFit="1" customWidth="1"/>
    <col min="4" max="4" width="5.5703125" bestFit="1" customWidth="1"/>
    <col min="5" max="5" width="22.1406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5703125" bestFit="1" customWidth="1"/>
    <col min="16" max="16" width="11.7109375" bestFit="1" customWidth="1"/>
  </cols>
  <sheetData>
    <row r="1" spans="1:16" x14ac:dyDescent="0.25">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52" t="s">
        <v>36</v>
      </c>
    </row>
    <row r="2" spans="1:16" x14ac:dyDescent="0.25">
      <c r="A2" s="12"/>
      <c r="B2" s="12"/>
      <c r="C2" s="12"/>
      <c r="D2" s="12"/>
      <c r="E2" s="38"/>
      <c r="F2" s="38"/>
      <c r="G2" s="38"/>
      <c r="H2" s="38"/>
      <c r="I2" s="12"/>
      <c r="J2" s="38"/>
      <c r="K2" s="38"/>
      <c r="L2" s="38"/>
      <c r="M2" s="12"/>
      <c r="N2" s="12"/>
      <c r="O2" s="12"/>
      <c r="P2" s="12"/>
    </row>
    <row r="3" spans="1:16" x14ac:dyDescent="0.25">
      <c r="A3" s="12"/>
      <c r="B3" s="12"/>
      <c r="C3" s="12"/>
      <c r="D3" s="12"/>
      <c r="E3" s="38"/>
      <c r="F3" s="38"/>
      <c r="G3" s="38"/>
      <c r="H3" s="38"/>
      <c r="I3" s="12"/>
      <c r="J3" s="38"/>
      <c r="K3" s="38"/>
      <c r="L3" s="38"/>
      <c r="M3" s="12"/>
      <c r="N3" s="12"/>
      <c r="O3" s="12"/>
      <c r="P3" s="12"/>
    </row>
    <row r="4" spans="1:16" x14ac:dyDescent="0.25">
      <c r="A4" s="12"/>
      <c r="B4" s="12"/>
      <c r="C4" s="12"/>
      <c r="D4" s="12"/>
      <c r="E4" s="38"/>
      <c r="F4" s="38"/>
      <c r="G4" s="38"/>
      <c r="H4" s="38"/>
      <c r="I4" s="12"/>
      <c r="J4" s="38"/>
      <c r="K4" s="38"/>
      <c r="L4" s="38"/>
      <c r="M4" s="12"/>
      <c r="N4" s="12"/>
      <c r="O4" s="12"/>
      <c r="P4" s="12"/>
    </row>
    <row r="5" spans="1:16" x14ac:dyDescent="0.25">
      <c r="A5" s="12"/>
      <c r="B5" s="12"/>
      <c r="C5" s="12"/>
      <c r="D5" s="12"/>
      <c r="E5" s="38"/>
      <c r="F5" s="38"/>
      <c r="G5" s="38"/>
      <c r="H5" s="38"/>
      <c r="I5" s="12"/>
      <c r="J5" s="38"/>
      <c r="K5" s="38"/>
      <c r="L5" s="38"/>
      <c r="M5" s="12"/>
      <c r="N5" s="12"/>
      <c r="O5" s="12"/>
      <c r="P5" s="17"/>
    </row>
    <row r="6" spans="1:16" x14ac:dyDescent="0.25">
      <c r="A6" s="12"/>
      <c r="B6" s="12"/>
      <c r="C6" s="12"/>
      <c r="D6" s="12"/>
      <c r="E6" s="38"/>
      <c r="F6" s="38"/>
      <c r="G6" s="38"/>
      <c r="H6" s="38"/>
      <c r="I6" s="12"/>
      <c r="J6" s="38"/>
      <c r="K6" s="38"/>
      <c r="L6" s="38"/>
      <c r="M6" s="12"/>
      <c r="N6" s="12"/>
      <c r="O6" s="12"/>
      <c r="P6" s="17"/>
    </row>
    <row r="7" spans="1:16" x14ac:dyDescent="0.25">
      <c r="A7" s="12"/>
      <c r="B7" s="12"/>
      <c r="C7" s="12"/>
      <c r="D7" s="12"/>
      <c r="E7" s="38"/>
      <c r="F7" s="38"/>
      <c r="G7" s="38"/>
      <c r="H7" s="38"/>
      <c r="I7" s="12"/>
      <c r="J7" s="38"/>
      <c r="K7" s="38"/>
      <c r="L7" s="38"/>
      <c r="M7" s="12"/>
      <c r="N7" s="12"/>
      <c r="O7" s="12"/>
      <c r="P7" s="17"/>
    </row>
    <row r="8" spans="1:16" x14ac:dyDescent="0.25">
      <c r="A8" s="12"/>
      <c r="B8" s="12"/>
      <c r="C8" s="12"/>
      <c r="D8" s="12"/>
      <c r="E8" s="38"/>
      <c r="F8" s="38"/>
      <c r="G8" s="38"/>
      <c r="H8" s="38"/>
      <c r="I8" s="12"/>
      <c r="J8" s="38"/>
      <c r="K8" s="38"/>
      <c r="L8" s="38"/>
      <c r="M8" s="12"/>
      <c r="N8" s="12"/>
      <c r="O8" s="12"/>
      <c r="P8" s="17"/>
    </row>
    <row r="9" spans="1:16" x14ac:dyDescent="0.25">
      <c r="A9" s="12"/>
      <c r="B9" s="12"/>
      <c r="C9" s="12"/>
      <c r="D9" s="12"/>
      <c r="E9" s="38"/>
      <c r="F9" s="38"/>
      <c r="G9" s="38"/>
      <c r="H9" s="38"/>
      <c r="I9" s="12"/>
      <c r="J9" s="38"/>
      <c r="K9" s="38"/>
      <c r="L9" s="38"/>
      <c r="M9" s="12"/>
      <c r="N9" s="12"/>
      <c r="O9" s="12"/>
      <c r="P9" s="17"/>
    </row>
    <row r="10" spans="1:16" x14ac:dyDescent="0.25">
      <c r="A10" s="12"/>
      <c r="B10" s="12"/>
      <c r="C10" s="12"/>
      <c r="D10" s="12"/>
      <c r="E10" s="38"/>
      <c r="F10" s="38"/>
      <c r="G10" s="38"/>
      <c r="H10" s="38"/>
      <c r="I10" s="12"/>
      <c r="J10" s="38"/>
      <c r="K10" s="38"/>
      <c r="L10" s="38"/>
      <c r="M10" s="12"/>
      <c r="N10" s="12"/>
      <c r="O10" s="12"/>
      <c r="P10" s="17"/>
    </row>
    <row r="11" spans="1:16" x14ac:dyDescent="0.25">
      <c r="A11" s="12"/>
      <c r="B11" s="12"/>
      <c r="C11" s="12"/>
      <c r="D11" s="12"/>
      <c r="E11" s="38"/>
      <c r="F11" s="38"/>
      <c r="G11" s="38"/>
      <c r="H11" s="38"/>
      <c r="I11" s="12"/>
      <c r="J11" s="38"/>
      <c r="K11" s="38"/>
      <c r="L11" s="38"/>
      <c r="M11" s="12"/>
      <c r="N11" s="12"/>
      <c r="O11" s="12"/>
      <c r="P11" s="17"/>
    </row>
    <row r="12" spans="1:16" x14ac:dyDescent="0.25">
      <c r="A12" s="12"/>
      <c r="B12" s="12"/>
      <c r="C12" s="12"/>
      <c r="D12" s="12"/>
      <c r="E12" s="38"/>
      <c r="F12" s="38"/>
      <c r="G12" s="38"/>
      <c r="H12" s="38"/>
      <c r="I12" s="12"/>
      <c r="J12" s="38"/>
      <c r="K12" s="38"/>
      <c r="L12" s="38"/>
      <c r="M12" s="12"/>
      <c r="N12" s="12"/>
      <c r="O12" s="12"/>
      <c r="P12" s="17"/>
    </row>
    <row r="13" spans="1:16" x14ac:dyDescent="0.25">
      <c r="A13" s="12"/>
      <c r="B13" s="12"/>
      <c r="C13" s="12"/>
      <c r="D13" s="12"/>
      <c r="E13" s="38"/>
      <c r="F13" s="38"/>
      <c r="G13" s="38"/>
      <c r="H13" s="38"/>
      <c r="I13" s="12"/>
      <c r="J13" s="38"/>
      <c r="K13" s="38"/>
      <c r="L13" s="38"/>
      <c r="M13" s="12"/>
      <c r="N13" s="12"/>
      <c r="O13" s="12"/>
      <c r="P13" s="17"/>
    </row>
    <row r="14" spans="1:16" x14ac:dyDescent="0.25">
      <c r="A14" s="12"/>
      <c r="B14" s="12"/>
      <c r="C14" s="12"/>
      <c r="D14" s="12"/>
      <c r="E14" s="38"/>
      <c r="F14" s="38"/>
      <c r="G14" s="38"/>
      <c r="H14" s="38"/>
      <c r="I14" s="12"/>
      <c r="J14" s="38"/>
      <c r="K14" s="38"/>
      <c r="L14" s="38"/>
      <c r="M14" s="12"/>
      <c r="N14" s="12"/>
      <c r="O14" s="12"/>
      <c r="P14" s="12"/>
    </row>
    <row r="15" spans="1:16" x14ac:dyDescent="0.25">
      <c r="A15" s="5"/>
      <c r="B15" s="5"/>
      <c r="C15" s="5"/>
      <c r="D15" s="5"/>
      <c r="E15" s="26"/>
      <c r="F15" s="26"/>
      <c r="G15" s="26"/>
      <c r="H15" s="26"/>
      <c r="I15" s="5"/>
      <c r="J15" s="26"/>
      <c r="K15" s="26"/>
      <c r="L15" s="26"/>
      <c r="M15" s="5"/>
      <c r="N15" s="5"/>
      <c r="O15" s="5"/>
      <c r="P15" s="5"/>
    </row>
    <row r="16" spans="1:16" ht="23.25" x14ac:dyDescent="0.35">
      <c r="A16" s="5"/>
      <c r="B16" s="5"/>
      <c r="C16" s="5"/>
      <c r="D16" s="5"/>
      <c r="E16" s="40" t="s">
        <v>37</v>
      </c>
      <c r="F16" s="27">
        <f>SUM(F2:F14)</f>
        <v>0</v>
      </c>
      <c r="G16" s="27">
        <f>SUM(G2:G14)</f>
        <v>0</v>
      </c>
      <c r="H16" s="27">
        <f>SUM(H2:H14)</f>
        <v>0</v>
      </c>
      <c r="I16" s="26"/>
      <c r="J16" s="5"/>
      <c r="K16" s="27">
        <f>SUM(K2:K14)</f>
        <v>0</v>
      </c>
      <c r="L16" s="27">
        <f>SUM(L2:L14)</f>
        <v>0</v>
      </c>
      <c r="M16" s="27">
        <f>SUM(M2:M14)</f>
        <v>0</v>
      </c>
      <c r="N16" s="5"/>
      <c r="O16" s="5"/>
      <c r="P16" s="26"/>
    </row>
    <row r="17" spans="5:12" ht="18.75" x14ac:dyDescent="0.3">
      <c r="E17" s="41" t="s">
        <v>38</v>
      </c>
    </row>
    <row r="20" spans="5:12" x14ac:dyDescent="0.25">
      <c r="L20" s="85">
        <v>65394</v>
      </c>
    </row>
    <row r="21" spans="5:12" ht="18.75" x14ac:dyDescent="0.3">
      <c r="L21" s="86">
        <v>25264</v>
      </c>
    </row>
    <row r="22" spans="5:12" x14ac:dyDescent="0.25">
      <c r="L22" s="85">
        <f>SUM(L20:L21)</f>
        <v>90658</v>
      </c>
    </row>
    <row r="23" spans="5:12" x14ac:dyDescent="0.25">
      <c r="L23">
        <f>L22*10%</f>
        <v>9065.8000000000011</v>
      </c>
    </row>
    <row r="24" spans="5:12" x14ac:dyDescent="0.25">
      <c r="L24" s="85">
        <f>L22-L23</f>
        <v>81592.2</v>
      </c>
    </row>
  </sheetData>
  <hyperlinks>
    <hyperlink ref="E16" location="HOME!A1" display="HOME"/>
    <hyperlink ref="E17" location="MONTHWISE!A1" display="Monthwise"/>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P18"/>
  <sheetViews>
    <sheetView workbookViewId="0">
      <selection activeCell="E16" sqref="E16"/>
    </sheetView>
  </sheetViews>
  <sheetFormatPr defaultRowHeight="15" x14ac:dyDescent="0.25"/>
  <cols>
    <col min="1" max="1" width="11.5703125" bestFit="1" customWidth="1"/>
    <col min="2" max="2" width="5.5703125" bestFit="1" customWidth="1"/>
    <col min="3" max="3" width="8.7109375" bestFit="1" customWidth="1"/>
    <col min="4" max="4" width="5.5703125" bestFit="1" customWidth="1"/>
    <col min="5" max="5" width="24.1406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12.7109375" bestFit="1" customWidth="1"/>
  </cols>
  <sheetData>
    <row r="1" spans="1:16" x14ac:dyDescent="0.25">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5">
      <c r="A2" s="144" t="s">
        <v>766</v>
      </c>
      <c r="B2" s="144"/>
      <c r="C2" s="144"/>
      <c r="D2" s="144" t="s">
        <v>146</v>
      </c>
      <c r="E2" s="145" t="s">
        <v>770</v>
      </c>
      <c r="F2" s="145">
        <f>SUM(G2:H2)</f>
        <v>7063.48</v>
      </c>
      <c r="G2" s="145">
        <v>5986</v>
      </c>
      <c r="H2" s="145">
        <f>G2*18%</f>
        <v>1077.48</v>
      </c>
      <c r="I2" s="144"/>
      <c r="J2" s="145"/>
      <c r="K2" s="145">
        <f>G2*2%</f>
        <v>119.72</v>
      </c>
      <c r="L2" s="145">
        <f>F2-K2</f>
        <v>6943.7599999999993</v>
      </c>
      <c r="M2" s="144">
        <v>7514</v>
      </c>
      <c r="N2" s="144" t="s">
        <v>872</v>
      </c>
      <c r="O2" s="142" t="s">
        <v>136</v>
      </c>
      <c r="P2" s="143" t="s">
        <v>137</v>
      </c>
    </row>
    <row r="3" spans="1:16" x14ac:dyDescent="0.25">
      <c r="A3" s="144" t="s">
        <v>1118</v>
      </c>
      <c r="B3" s="144"/>
      <c r="C3" s="144"/>
      <c r="D3" s="144" t="s">
        <v>194</v>
      </c>
      <c r="E3" s="145" t="s">
        <v>1125</v>
      </c>
      <c r="F3" s="145">
        <f t="shared" ref="F3:F14" si="0">SUM(G3:H3)</f>
        <v>5238.0200000000004</v>
      </c>
      <c r="G3" s="145">
        <v>4439</v>
      </c>
      <c r="H3" s="145">
        <f t="shared" ref="H3:H14" si="1">G3*18%</f>
        <v>799.02</v>
      </c>
      <c r="I3" s="144"/>
      <c r="J3" s="145"/>
      <c r="K3" s="145">
        <f t="shared" ref="K3:K14" si="2">G3*2%</f>
        <v>88.78</v>
      </c>
      <c r="L3" s="145">
        <f t="shared" ref="L3:L14" si="3">F3-K3</f>
        <v>5149.2400000000007</v>
      </c>
      <c r="M3" s="144">
        <v>5238</v>
      </c>
      <c r="N3" s="144" t="s">
        <v>1250</v>
      </c>
      <c r="O3" s="142" t="s">
        <v>136</v>
      </c>
      <c r="P3" s="143" t="s">
        <v>137</v>
      </c>
    </row>
    <row r="4" spans="1:16" x14ac:dyDescent="0.25">
      <c r="A4" s="12"/>
      <c r="B4" s="12"/>
      <c r="C4" s="12"/>
      <c r="D4" s="12"/>
      <c r="E4" s="38"/>
      <c r="F4" s="38">
        <f t="shared" si="0"/>
        <v>0</v>
      </c>
      <c r="G4" s="38"/>
      <c r="H4" s="38">
        <f t="shared" si="1"/>
        <v>0</v>
      </c>
      <c r="I4" s="12"/>
      <c r="J4" s="38"/>
      <c r="K4" s="38">
        <f t="shared" si="2"/>
        <v>0</v>
      </c>
      <c r="L4" s="38">
        <f t="shared" si="3"/>
        <v>0</v>
      </c>
      <c r="M4" s="12"/>
      <c r="N4" s="12"/>
      <c r="O4" s="67"/>
      <c r="P4" s="82"/>
    </row>
    <row r="5" spans="1:16" x14ac:dyDescent="0.25">
      <c r="A5" s="12"/>
      <c r="B5" s="12"/>
      <c r="C5" s="12"/>
      <c r="D5" s="12"/>
      <c r="E5" s="38"/>
      <c r="F5" s="38">
        <f t="shared" si="0"/>
        <v>0</v>
      </c>
      <c r="G5" s="38"/>
      <c r="H5" s="38">
        <f t="shared" si="1"/>
        <v>0</v>
      </c>
      <c r="I5" s="12"/>
      <c r="J5" s="38"/>
      <c r="K5" s="38">
        <f t="shared" si="2"/>
        <v>0</v>
      </c>
      <c r="L5" s="38">
        <f t="shared" si="3"/>
        <v>0</v>
      </c>
      <c r="M5" s="12"/>
      <c r="N5" s="12"/>
      <c r="O5" s="67"/>
      <c r="P5" s="82"/>
    </row>
    <row r="6" spans="1:16" x14ac:dyDescent="0.25">
      <c r="A6" s="12"/>
      <c r="B6" s="12"/>
      <c r="C6" s="12"/>
      <c r="D6" s="12"/>
      <c r="E6" s="38"/>
      <c r="F6" s="38">
        <f t="shared" si="0"/>
        <v>0</v>
      </c>
      <c r="G6" s="38"/>
      <c r="H6" s="38">
        <f t="shared" si="1"/>
        <v>0</v>
      </c>
      <c r="I6" s="12"/>
      <c r="J6" s="38"/>
      <c r="K6" s="38">
        <f t="shared" si="2"/>
        <v>0</v>
      </c>
      <c r="L6" s="38">
        <f t="shared" si="3"/>
        <v>0</v>
      </c>
      <c r="M6" s="12"/>
      <c r="N6" s="12"/>
      <c r="O6" s="12"/>
      <c r="P6" s="17"/>
    </row>
    <row r="7" spans="1:16" x14ac:dyDescent="0.25">
      <c r="A7" s="12"/>
      <c r="B7" s="12"/>
      <c r="C7" s="12"/>
      <c r="D7" s="12"/>
      <c r="E7" s="38"/>
      <c r="F7" s="38">
        <f t="shared" si="0"/>
        <v>0</v>
      </c>
      <c r="G7" s="38"/>
      <c r="H7" s="38">
        <f t="shared" si="1"/>
        <v>0</v>
      </c>
      <c r="I7" s="12"/>
      <c r="J7" s="38"/>
      <c r="K7" s="38">
        <f t="shared" si="2"/>
        <v>0</v>
      </c>
      <c r="L7" s="38">
        <f t="shared" si="3"/>
        <v>0</v>
      </c>
      <c r="M7" s="12"/>
      <c r="N7" s="12"/>
      <c r="O7" s="12"/>
      <c r="P7" s="17"/>
    </row>
    <row r="8" spans="1:16" x14ac:dyDescent="0.25">
      <c r="A8" s="12"/>
      <c r="B8" s="12"/>
      <c r="C8" s="12"/>
      <c r="D8" s="12"/>
      <c r="E8" s="38"/>
      <c r="F8" s="38">
        <f t="shared" si="0"/>
        <v>0</v>
      </c>
      <c r="G8" s="38"/>
      <c r="H8" s="38">
        <f t="shared" si="1"/>
        <v>0</v>
      </c>
      <c r="I8" s="12"/>
      <c r="J8" s="38"/>
      <c r="K8" s="38">
        <f t="shared" si="2"/>
        <v>0</v>
      </c>
      <c r="L8" s="38">
        <f t="shared" si="3"/>
        <v>0</v>
      </c>
      <c r="M8" s="12"/>
      <c r="N8" s="12"/>
      <c r="O8" s="12"/>
      <c r="P8" s="17"/>
    </row>
    <row r="9" spans="1:16" x14ac:dyDescent="0.25">
      <c r="A9" s="12"/>
      <c r="B9" s="12"/>
      <c r="C9" s="12"/>
      <c r="D9" s="12"/>
      <c r="E9" s="38"/>
      <c r="F9" s="38">
        <f t="shared" si="0"/>
        <v>0</v>
      </c>
      <c r="G9" s="38"/>
      <c r="H9" s="38">
        <f t="shared" si="1"/>
        <v>0</v>
      </c>
      <c r="I9" s="12"/>
      <c r="J9" s="38"/>
      <c r="K9" s="38">
        <f t="shared" si="2"/>
        <v>0</v>
      </c>
      <c r="L9" s="38">
        <f t="shared" si="3"/>
        <v>0</v>
      </c>
      <c r="M9" s="12"/>
      <c r="N9" s="12"/>
      <c r="O9" s="12"/>
      <c r="P9" s="17"/>
    </row>
    <row r="10" spans="1:16" x14ac:dyDescent="0.25">
      <c r="A10" s="12"/>
      <c r="B10" s="12"/>
      <c r="C10" s="12"/>
      <c r="D10" s="12"/>
      <c r="E10" s="38"/>
      <c r="F10" s="38">
        <f t="shared" si="0"/>
        <v>0</v>
      </c>
      <c r="G10" s="38"/>
      <c r="H10" s="38">
        <f t="shared" si="1"/>
        <v>0</v>
      </c>
      <c r="I10" s="12"/>
      <c r="J10" s="38"/>
      <c r="K10" s="38">
        <f t="shared" si="2"/>
        <v>0</v>
      </c>
      <c r="L10" s="38">
        <f t="shared" si="3"/>
        <v>0</v>
      </c>
      <c r="M10" s="12"/>
      <c r="N10" s="12"/>
      <c r="O10" s="12"/>
      <c r="P10" s="17"/>
    </row>
    <row r="11" spans="1:16" x14ac:dyDescent="0.25">
      <c r="A11" s="12"/>
      <c r="B11" s="12"/>
      <c r="C11" s="12"/>
      <c r="D11" s="12"/>
      <c r="E11" s="38"/>
      <c r="F11" s="38">
        <f t="shared" si="0"/>
        <v>0</v>
      </c>
      <c r="G11" s="38"/>
      <c r="H11" s="38">
        <f t="shared" si="1"/>
        <v>0</v>
      </c>
      <c r="I11" s="12"/>
      <c r="J11" s="38"/>
      <c r="K11" s="38">
        <f t="shared" si="2"/>
        <v>0</v>
      </c>
      <c r="L11" s="38">
        <f t="shared" si="3"/>
        <v>0</v>
      </c>
      <c r="M11" s="12"/>
      <c r="N11" s="12"/>
      <c r="O11" s="12"/>
      <c r="P11" s="17"/>
    </row>
    <row r="12" spans="1:16" x14ac:dyDescent="0.25">
      <c r="A12" s="12"/>
      <c r="B12" s="12"/>
      <c r="C12" s="12"/>
      <c r="D12" s="12"/>
      <c r="E12" s="38"/>
      <c r="F12" s="38">
        <f t="shared" si="0"/>
        <v>0</v>
      </c>
      <c r="G12" s="38"/>
      <c r="H12" s="38">
        <f t="shared" si="1"/>
        <v>0</v>
      </c>
      <c r="I12" s="12"/>
      <c r="J12" s="38"/>
      <c r="K12" s="38">
        <f t="shared" si="2"/>
        <v>0</v>
      </c>
      <c r="L12" s="38">
        <f t="shared" si="3"/>
        <v>0</v>
      </c>
      <c r="M12" s="12"/>
      <c r="N12" s="12"/>
      <c r="O12" s="12"/>
      <c r="P12" s="17"/>
    </row>
    <row r="13" spans="1:16" x14ac:dyDescent="0.25">
      <c r="A13" s="12"/>
      <c r="B13" s="12"/>
      <c r="C13" s="12"/>
      <c r="D13" s="12"/>
      <c r="E13" s="38"/>
      <c r="F13" s="38">
        <f t="shared" si="0"/>
        <v>0</v>
      </c>
      <c r="G13" s="38"/>
      <c r="H13" s="38">
        <f t="shared" si="1"/>
        <v>0</v>
      </c>
      <c r="I13" s="12"/>
      <c r="J13" s="38"/>
      <c r="K13" s="38">
        <f t="shared" si="2"/>
        <v>0</v>
      </c>
      <c r="L13" s="38">
        <f t="shared" si="3"/>
        <v>0</v>
      </c>
      <c r="M13" s="12"/>
      <c r="N13" s="12"/>
      <c r="O13" s="12"/>
      <c r="P13" s="17"/>
    </row>
    <row r="14" spans="1:16" x14ac:dyDescent="0.25">
      <c r="A14" s="12"/>
      <c r="B14" s="12"/>
      <c r="C14" s="12"/>
      <c r="D14" s="12"/>
      <c r="E14" s="38"/>
      <c r="F14" s="38">
        <f t="shared" si="0"/>
        <v>0</v>
      </c>
      <c r="G14" s="38"/>
      <c r="H14" s="38">
        <f t="shared" si="1"/>
        <v>0</v>
      </c>
      <c r="I14" s="12"/>
      <c r="J14" s="38"/>
      <c r="K14" s="38">
        <f t="shared" si="2"/>
        <v>0</v>
      </c>
      <c r="L14" s="38">
        <f t="shared" si="3"/>
        <v>0</v>
      </c>
      <c r="M14" s="12"/>
      <c r="N14" s="12"/>
      <c r="O14" s="12"/>
      <c r="P14" s="12"/>
    </row>
    <row r="15" spans="1:16" x14ac:dyDescent="0.25">
      <c r="A15" s="5"/>
      <c r="B15" s="5"/>
      <c r="C15" s="5"/>
      <c r="D15" s="5"/>
      <c r="E15" s="26"/>
      <c r="F15" s="26"/>
      <c r="G15" s="26"/>
      <c r="H15" s="26"/>
      <c r="I15" s="5"/>
      <c r="J15" s="26"/>
      <c r="K15" s="26"/>
      <c r="L15" s="26"/>
      <c r="M15" s="5"/>
      <c r="N15" s="5"/>
      <c r="O15" s="5"/>
      <c r="P15" s="5"/>
    </row>
    <row r="16" spans="1:16" ht="23.25" x14ac:dyDescent="0.35">
      <c r="A16" s="5"/>
      <c r="B16" s="5"/>
      <c r="C16" s="5"/>
      <c r="D16" s="5"/>
      <c r="E16" s="40" t="s">
        <v>37</v>
      </c>
      <c r="F16" s="27">
        <f>SUM(F2:F14)</f>
        <v>12301.5</v>
      </c>
      <c r="G16" s="27">
        <f>SUM(G2:G14)</f>
        <v>10425</v>
      </c>
      <c r="H16" s="27">
        <f>SUM(H2:H14)</f>
        <v>1876.5</v>
      </c>
      <c r="I16" s="26"/>
      <c r="J16" s="5"/>
      <c r="K16" s="27">
        <f>SUM(K2:K14)</f>
        <v>208.5</v>
      </c>
      <c r="L16" s="27">
        <f>SUM(L2:L14)</f>
        <v>12093</v>
      </c>
      <c r="M16" s="27">
        <f>SUM(M2:M14)</f>
        <v>12752</v>
      </c>
      <c r="N16" s="5"/>
      <c r="O16" s="5"/>
      <c r="P16" s="5"/>
    </row>
    <row r="17" spans="5:5" ht="18.75" x14ac:dyDescent="0.3">
      <c r="E17" s="41" t="s">
        <v>38</v>
      </c>
    </row>
    <row r="18" spans="5:5" ht="18.75" x14ac:dyDescent="0.3">
      <c r="E18" s="175" t="s">
        <v>443</v>
      </c>
    </row>
  </sheetData>
  <hyperlinks>
    <hyperlink ref="E16" location="HOME!A1" display="HOME"/>
    <hyperlink ref="E17" location="MONTHWISE!A1" display="Monthwise"/>
    <hyperlink ref="E18" location="'GST-Monthwise'!A1" display="GST - Monthwise"/>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election activeCell="I2" sqref="I2"/>
    </sheetView>
  </sheetViews>
  <sheetFormatPr defaultColWidth="9.140625" defaultRowHeight="12" x14ac:dyDescent="0.2"/>
  <cols>
    <col min="1" max="1" width="11.42578125" style="66" bestFit="1" customWidth="1"/>
    <col min="2" max="2" width="5.5703125" style="66" bestFit="1" customWidth="1"/>
    <col min="3" max="3" width="8.7109375" style="66" bestFit="1" customWidth="1"/>
    <col min="4" max="4" width="5.5703125" style="66" bestFit="1" customWidth="1"/>
    <col min="5" max="5" width="27" style="94" bestFit="1" customWidth="1"/>
    <col min="6" max="6" width="10.42578125" style="77" bestFit="1" customWidth="1"/>
    <col min="7" max="7" width="9.28515625" style="93" bestFit="1" customWidth="1"/>
    <col min="8" max="8" width="8.7109375" style="77" bestFit="1" customWidth="1"/>
    <col min="9" max="9" width="10.7109375" style="66" bestFit="1" customWidth="1"/>
    <col min="10" max="10" width="7.42578125" style="94" bestFit="1" customWidth="1"/>
    <col min="11" max="11" width="6.5703125" style="93" bestFit="1" customWidth="1"/>
    <col min="12" max="12" width="12.140625" style="77" bestFit="1" customWidth="1"/>
    <col min="13" max="13" width="13.5703125" style="66" bestFit="1" customWidth="1"/>
    <col min="14" max="14" width="14.85546875" style="66" bestFit="1" customWidth="1"/>
    <col min="15" max="15" width="5.42578125" style="66" bestFit="1" customWidth="1"/>
    <col min="16" max="16" width="8.5703125" style="66" bestFit="1" customWidth="1"/>
    <col min="17" max="17" width="16.42578125" style="66" bestFit="1" customWidth="1"/>
    <col min="18" max="16384" width="9.140625" style="66"/>
  </cols>
  <sheetData>
    <row r="1" spans="1:17" x14ac:dyDescent="0.2">
      <c r="A1" s="87" t="s">
        <v>22</v>
      </c>
      <c r="B1" s="88" t="s">
        <v>23</v>
      </c>
      <c r="C1" s="88" t="s">
        <v>24</v>
      </c>
      <c r="D1" s="88" t="s">
        <v>25</v>
      </c>
      <c r="E1" s="88" t="s">
        <v>26</v>
      </c>
      <c r="F1" s="89" t="s">
        <v>27</v>
      </c>
      <c r="G1" s="89" t="s">
        <v>28</v>
      </c>
      <c r="H1" s="89" t="s">
        <v>29</v>
      </c>
      <c r="I1" s="88" t="s">
        <v>30</v>
      </c>
      <c r="J1" s="88" t="s">
        <v>31</v>
      </c>
      <c r="K1" s="89" t="s">
        <v>32</v>
      </c>
      <c r="L1" s="89" t="s">
        <v>19</v>
      </c>
      <c r="M1" s="89" t="s">
        <v>33</v>
      </c>
      <c r="N1" s="89" t="s">
        <v>34</v>
      </c>
      <c r="O1" s="89" t="s">
        <v>35</v>
      </c>
      <c r="P1" s="43" t="s">
        <v>36</v>
      </c>
    </row>
    <row r="2" spans="1:17" ht="12.75" x14ac:dyDescent="0.2">
      <c r="A2" s="39"/>
      <c r="B2" s="39"/>
      <c r="C2" s="39"/>
      <c r="D2" s="39"/>
      <c r="E2" s="53"/>
      <c r="F2" s="38">
        <f t="shared" ref="F2:F10" si="0">SUM(G2:H2)</f>
        <v>0</v>
      </c>
      <c r="G2" s="16"/>
      <c r="H2" s="38">
        <f t="shared" ref="H2:H10" si="1">G2*15%</f>
        <v>0</v>
      </c>
      <c r="I2" s="90"/>
      <c r="J2" s="90">
        <f>I2+30</f>
        <v>30</v>
      </c>
      <c r="K2" s="38">
        <f t="shared" ref="K2:K10" si="2">G2*2%</f>
        <v>0</v>
      </c>
      <c r="L2" s="38">
        <f t="shared" ref="L2:L10" si="3">F2-K2</f>
        <v>0</v>
      </c>
      <c r="M2" s="39"/>
      <c r="N2" s="39"/>
      <c r="O2" s="39"/>
      <c r="P2" s="71"/>
    </row>
    <row r="3" spans="1:17" ht="12.75" x14ac:dyDescent="0.2">
      <c r="A3" s="39"/>
      <c r="B3" s="39"/>
      <c r="C3" s="39"/>
      <c r="D3" s="39"/>
      <c r="E3" s="69"/>
      <c r="F3" s="38">
        <f t="shared" si="0"/>
        <v>0</v>
      </c>
      <c r="G3" s="16"/>
      <c r="H3" s="38">
        <f t="shared" si="1"/>
        <v>0</v>
      </c>
      <c r="I3" s="14"/>
      <c r="J3" s="53"/>
      <c r="K3" s="38">
        <f t="shared" si="2"/>
        <v>0</v>
      </c>
      <c r="L3" s="38">
        <f t="shared" si="3"/>
        <v>0</v>
      </c>
      <c r="M3" s="39"/>
      <c r="N3" s="39"/>
      <c r="O3" s="39"/>
      <c r="P3" s="71"/>
    </row>
    <row r="4" spans="1:17" ht="12.75" x14ac:dyDescent="0.2">
      <c r="A4" s="39"/>
      <c r="B4" s="39"/>
      <c r="C4" s="39"/>
      <c r="D4" s="39"/>
      <c r="E4" s="39"/>
      <c r="F4" s="38">
        <f t="shared" si="0"/>
        <v>0</v>
      </c>
      <c r="G4" s="16"/>
      <c r="H4" s="38">
        <f t="shared" si="1"/>
        <v>0</v>
      </c>
      <c r="I4" s="14"/>
      <c r="J4" s="53"/>
      <c r="K4" s="38">
        <f t="shared" si="2"/>
        <v>0</v>
      </c>
      <c r="L4" s="38">
        <f t="shared" si="3"/>
        <v>0</v>
      </c>
      <c r="M4" s="39"/>
      <c r="N4" s="39"/>
      <c r="O4" s="39"/>
      <c r="P4" s="71"/>
    </row>
    <row r="5" spans="1:17" ht="12.75" x14ac:dyDescent="0.2">
      <c r="A5" s="39"/>
      <c r="B5" s="39"/>
      <c r="C5" s="39"/>
      <c r="D5" s="39"/>
      <c r="E5" s="69"/>
      <c r="F5" s="38">
        <f t="shared" si="0"/>
        <v>0</v>
      </c>
      <c r="G5" s="16"/>
      <c r="H5" s="38">
        <f t="shared" si="1"/>
        <v>0</v>
      </c>
      <c r="I5" s="14"/>
      <c r="J5" s="53"/>
      <c r="K5" s="38">
        <f t="shared" si="2"/>
        <v>0</v>
      </c>
      <c r="L5" s="38">
        <f t="shared" si="3"/>
        <v>0</v>
      </c>
      <c r="M5" s="39"/>
      <c r="N5" s="39"/>
      <c r="O5" s="39"/>
      <c r="P5" s="71"/>
    </row>
    <row r="6" spans="1:17" ht="12.75" x14ac:dyDescent="0.2">
      <c r="A6" s="39"/>
      <c r="B6" s="39"/>
      <c r="C6" s="39"/>
      <c r="D6" s="39"/>
      <c r="E6" s="69"/>
      <c r="F6" s="38">
        <f t="shared" si="0"/>
        <v>0</v>
      </c>
      <c r="G6" s="16"/>
      <c r="H6" s="38">
        <f t="shared" si="1"/>
        <v>0</v>
      </c>
      <c r="I6" s="14"/>
      <c r="J6" s="53"/>
      <c r="K6" s="38">
        <f t="shared" si="2"/>
        <v>0</v>
      </c>
      <c r="L6" s="38">
        <f t="shared" si="3"/>
        <v>0</v>
      </c>
      <c r="M6" s="39"/>
      <c r="N6" s="39"/>
      <c r="O6" s="39"/>
      <c r="P6" s="71"/>
    </row>
    <row r="7" spans="1:17" ht="12.75" x14ac:dyDescent="0.2">
      <c r="A7" s="39"/>
      <c r="B7" s="39"/>
      <c r="C7" s="39"/>
      <c r="D7" s="39"/>
      <c r="E7" s="69"/>
      <c r="F7" s="38">
        <f t="shared" si="0"/>
        <v>0</v>
      </c>
      <c r="G7" s="16"/>
      <c r="H7" s="38">
        <f t="shared" si="1"/>
        <v>0</v>
      </c>
      <c r="I7" s="14"/>
      <c r="J7" s="53"/>
      <c r="K7" s="38">
        <f t="shared" si="2"/>
        <v>0</v>
      </c>
      <c r="L7" s="38">
        <f t="shared" si="3"/>
        <v>0</v>
      </c>
      <c r="M7" s="39"/>
      <c r="N7" s="39"/>
      <c r="O7" s="39"/>
      <c r="P7" s="71"/>
    </row>
    <row r="8" spans="1:17" ht="12.75" x14ac:dyDescent="0.2">
      <c r="A8" s="39"/>
      <c r="B8" s="39"/>
      <c r="C8" s="39"/>
      <c r="D8" s="74"/>
      <c r="E8" s="69"/>
      <c r="F8" s="38">
        <f t="shared" si="0"/>
        <v>0</v>
      </c>
      <c r="G8" s="16"/>
      <c r="H8" s="38">
        <f t="shared" si="1"/>
        <v>0</v>
      </c>
      <c r="I8" s="14"/>
      <c r="J8" s="53"/>
      <c r="K8" s="38">
        <f t="shared" si="2"/>
        <v>0</v>
      </c>
      <c r="L8" s="38">
        <f t="shared" si="3"/>
        <v>0</v>
      </c>
      <c r="M8" s="39"/>
      <c r="N8" s="39"/>
      <c r="O8" s="39"/>
      <c r="P8" s="71"/>
    </row>
    <row r="9" spans="1:17" ht="12.75" x14ac:dyDescent="0.2">
      <c r="A9" s="39"/>
      <c r="B9" s="39"/>
      <c r="C9" s="39"/>
      <c r="D9" s="74"/>
      <c r="E9" s="69"/>
      <c r="F9" s="38">
        <f t="shared" si="0"/>
        <v>0</v>
      </c>
      <c r="G9" s="16"/>
      <c r="H9" s="38">
        <f t="shared" si="1"/>
        <v>0</v>
      </c>
      <c r="I9" s="14"/>
      <c r="J9" s="53"/>
      <c r="K9" s="38">
        <f t="shared" si="2"/>
        <v>0</v>
      </c>
      <c r="L9" s="38">
        <f t="shared" si="3"/>
        <v>0</v>
      </c>
      <c r="M9" s="39"/>
      <c r="N9" s="39"/>
      <c r="O9" s="39"/>
      <c r="P9" s="71"/>
      <c r="Q9" s="66" t="s">
        <v>44</v>
      </c>
    </row>
    <row r="10" spans="1:17" ht="12.75" x14ac:dyDescent="0.2">
      <c r="A10" s="39"/>
      <c r="B10" s="39"/>
      <c r="C10" s="39"/>
      <c r="D10" s="39"/>
      <c r="E10" s="69"/>
      <c r="F10" s="38">
        <f t="shared" si="0"/>
        <v>0</v>
      </c>
      <c r="G10" s="16"/>
      <c r="H10" s="38">
        <f t="shared" si="1"/>
        <v>0</v>
      </c>
      <c r="I10" s="14"/>
      <c r="J10" s="53"/>
      <c r="K10" s="38">
        <f t="shared" si="2"/>
        <v>0</v>
      </c>
      <c r="L10" s="38">
        <f t="shared" si="3"/>
        <v>0</v>
      </c>
      <c r="M10" s="39"/>
      <c r="N10" s="39"/>
      <c r="O10" s="39"/>
      <c r="P10" s="71"/>
    </row>
    <row r="11" spans="1:17" x14ac:dyDescent="0.2">
      <c r="A11" s="39"/>
      <c r="B11" s="39"/>
      <c r="C11" s="39"/>
      <c r="D11" s="39"/>
      <c r="E11" s="69"/>
      <c r="F11" s="70"/>
      <c r="G11" s="70"/>
      <c r="H11" s="70"/>
      <c r="I11" s="39"/>
      <c r="J11" s="69"/>
      <c r="K11" s="70"/>
      <c r="L11" s="70"/>
      <c r="M11" s="39"/>
      <c r="N11" s="39"/>
      <c r="O11" s="39"/>
      <c r="P11" s="71"/>
    </row>
    <row r="12" spans="1:17" x14ac:dyDescent="0.2">
      <c r="A12" s="39"/>
      <c r="B12" s="39"/>
      <c r="C12" s="39"/>
      <c r="D12" s="39"/>
      <c r="E12" s="69"/>
      <c r="F12" s="70"/>
      <c r="G12" s="70"/>
      <c r="H12" s="70"/>
      <c r="I12" s="39"/>
      <c r="J12" s="69"/>
      <c r="K12" s="70"/>
      <c r="L12" s="70"/>
      <c r="M12" s="39"/>
      <c r="N12" s="39"/>
      <c r="O12" s="39"/>
      <c r="P12" s="74"/>
    </row>
    <row r="14" spans="1:17" ht="18.75" x14ac:dyDescent="0.3">
      <c r="E14" s="91" t="s">
        <v>37</v>
      </c>
      <c r="F14" s="76">
        <f>SUM(F2:F12)</f>
        <v>0</v>
      </c>
      <c r="G14" s="76">
        <f>SUM(G2:G12)</f>
        <v>0</v>
      </c>
      <c r="H14" s="76">
        <f>SUM(H2:H12)</f>
        <v>0</v>
      </c>
      <c r="J14" s="66"/>
      <c r="K14" s="76">
        <f t="shared" ref="K14:M14" si="4">SUM(K2:K12)</f>
        <v>0</v>
      </c>
      <c r="L14" s="76">
        <f t="shared" si="4"/>
        <v>0</v>
      </c>
      <c r="M14" s="75">
        <f t="shared" si="4"/>
        <v>0</v>
      </c>
      <c r="N14" s="92">
        <f>L14-M14</f>
        <v>0</v>
      </c>
    </row>
    <row r="15" spans="1:17" ht="18.75" x14ac:dyDescent="0.3">
      <c r="E15" s="41" t="s">
        <v>38</v>
      </c>
    </row>
  </sheetData>
  <hyperlinks>
    <hyperlink ref="E14" location="HOME!A1" display="HOME"/>
    <hyperlink ref="E15" location="MONTHWISE!A1" display="Monthwise"/>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workbookViewId="0">
      <selection activeCell="E14" sqref="E14"/>
    </sheetView>
  </sheetViews>
  <sheetFormatPr defaultRowHeight="15" x14ac:dyDescent="0.25"/>
  <cols>
    <col min="1" max="1" width="11.42578125" bestFit="1" customWidth="1"/>
    <col min="2" max="2" width="5.5703125" bestFit="1" customWidth="1"/>
    <col min="3" max="3" width="11.28515625" bestFit="1" customWidth="1"/>
    <col min="4" max="4" width="5.5703125" bestFit="1" customWidth="1"/>
    <col min="5" max="5" width="27.4257812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5">
      <c r="A2" s="305" t="s">
        <v>872</v>
      </c>
      <c r="B2" s="305"/>
      <c r="C2" s="305" t="s">
        <v>871</v>
      </c>
      <c r="D2" s="305" t="s">
        <v>109</v>
      </c>
      <c r="E2" s="306" t="s">
        <v>870</v>
      </c>
      <c r="F2" s="301">
        <f t="shared" ref="F2:F10" si="0">SUM(G2:H2)</f>
        <v>18923.66</v>
      </c>
      <c r="G2" s="307">
        <v>16037</v>
      </c>
      <c r="H2" s="301">
        <f>G2*18%</f>
        <v>2886.66</v>
      </c>
      <c r="I2" s="308"/>
      <c r="J2" s="308">
        <f>I2+30</f>
        <v>30</v>
      </c>
      <c r="K2" s="301">
        <f t="shared" ref="K2:K10" si="1">G2*2%</f>
        <v>320.74</v>
      </c>
      <c r="L2" s="301">
        <f t="shared" ref="L2:L10" si="2">F2-K2</f>
        <v>18602.919999999998</v>
      </c>
      <c r="M2" s="305"/>
      <c r="N2" s="305"/>
      <c r="O2" s="309"/>
      <c r="P2" s="310"/>
    </row>
    <row r="3" spans="1:16" x14ac:dyDescent="0.25">
      <c r="A3" s="305" t="s">
        <v>1092</v>
      </c>
      <c r="B3" s="305"/>
      <c r="C3" s="305" t="s">
        <v>871</v>
      </c>
      <c r="D3" s="305" t="s">
        <v>109</v>
      </c>
      <c r="E3" s="311" t="s">
        <v>1264</v>
      </c>
      <c r="F3" s="301">
        <f t="shared" si="0"/>
        <v>-18923.66</v>
      </c>
      <c r="G3" s="307">
        <v>-16037</v>
      </c>
      <c r="H3" s="301">
        <f t="shared" ref="H3:H10" si="3">G3*18%</f>
        <v>-2886.66</v>
      </c>
      <c r="I3" s="312"/>
      <c r="J3" s="306"/>
      <c r="K3" s="301">
        <f t="shared" si="1"/>
        <v>-320.74</v>
      </c>
      <c r="L3" s="301">
        <f t="shared" si="2"/>
        <v>-18602.919999999998</v>
      </c>
      <c r="M3" s="305"/>
      <c r="N3" s="305"/>
      <c r="O3" s="305"/>
      <c r="P3" s="313"/>
    </row>
    <row r="4" spans="1:16" x14ac:dyDescent="0.25">
      <c r="A4" s="151" t="s">
        <v>1092</v>
      </c>
      <c r="B4" s="151"/>
      <c r="C4" s="151" t="s">
        <v>871</v>
      </c>
      <c r="D4" s="151" t="s">
        <v>109</v>
      </c>
      <c r="E4" s="151" t="s">
        <v>1265</v>
      </c>
      <c r="F4" s="145">
        <f t="shared" si="0"/>
        <v>1416</v>
      </c>
      <c r="G4" s="150">
        <v>1200</v>
      </c>
      <c r="H4" s="145">
        <f t="shared" si="3"/>
        <v>216</v>
      </c>
      <c r="I4" s="147"/>
      <c r="J4" s="148"/>
      <c r="K4" s="145">
        <f t="shared" si="1"/>
        <v>24</v>
      </c>
      <c r="L4" s="145">
        <f t="shared" si="2"/>
        <v>1392</v>
      </c>
      <c r="M4" s="151">
        <v>1416</v>
      </c>
      <c r="N4" s="151" t="s">
        <v>1267</v>
      </c>
      <c r="O4" s="151" t="s">
        <v>136</v>
      </c>
      <c r="P4" s="211">
        <v>533250</v>
      </c>
    </row>
    <row r="5" spans="1:16" x14ac:dyDescent="0.25">
      <c r="A5" s="39"/>
      <c r="B5" s="39"/>
      <c r="C5" s="39"/>
      <c r="D5" s="39"/>
      <c r="E5" s="69"/>
      <c r="F5" s="38">
        <f t="shared" si="0"/>
        <v>0</v>
      </c>
      <c r="G5" s="16"/>
      <c r="H5" s="38">
        <f t="shared" si="3"/>
        <v>0</v>
      </c>
      <c r="I5" s="14"/>
      <c r="J5" s="53"/>
      <c r="K5" s="38">
        <f t="shared" si="1"/>
        <v>0</v>
      </c>
      <c r="L5" s="38">
        <f t="shared" si="2"/>
        <v>0</v>
      </c>
      <c r="M5" s="39"/>
      <c r="N5" s="39"/>
      <c r="O5" s="39"/>
      <c r="P5" s="71"/>
    </row>
    <row r="6" spans="1:16" x14ac:dyDescent="0.25">
      <c r="A6" s="39"/>
      <c r="B6" s="39"/>
      <c r="C6" s="39"/>
      <c r="D6" s="39"/>
      <c r="E6" s="69"/>
      <c r="F6" s="38">
        <f t="shared" si="0"/>
        <v>0</v>
      </c>
      <c r="G6" s="16"/>
      <c r="H6" s="38">
        <f t="shared" si="3"/>
        <v>0</v>
      </c>
      <c r="I6" s="14"/>
      <c r="J6" s="53"/>
      <c r="K6" s="38">
        <f t="shared" si="1"/>
        <v>0</v>
      </c>
      <c r="L6" s="38">
        <f t="shared" si="2"/>
        <v>0</v>
      </c>
      <c r="M6" s="39"/>
      <c r="N6" s="39"/>
      <c r="O6" s="39"/>
      <c r="P6" s="71"/>
    </row>
    <row r="7" spans="1:16" x14ac:dyDescent="0.25">
      <c r="A7" s="39"/>
      <c r="B7" s="39"/>
      <c r="C7" s="39"/>
      <c r="D7" s="39"/>
      <c r="E7" s="69"/>
      <c r="F7" s="38">
        <f t="shared" si="0"/>
        <v>0</v>
      </c>
      <c r="G7" s="16"/>
      <c r="H7" s="38">
        <f t="shared" si="3"/>
        <v>0</v>
      </c>
      <c r="I7" s="14"/>
      <c r="J7" s="53"/>
      <c r="K7" s="38">
        <f t="shared" si="1"/>
        <v>0</v>
      </c>
      <c r="L7" s="38">
        <f t="shared" si="2"/>
        <v>0</v>
      </c>
      <c r="M7" s="39"/>
      <c r="N7" s="39"/>
      <c r="O7" s="39"/>
      <c r="P7" s="71"/>
    </row>
    <row r="8" spans="1:16" x14ac:dyDescent="0.25">
      <c r="A8" s="39"/>
      <c r="B8" s="39"/>
      <c r="C8" s="39"/>
      <c r="D8" s="74"/>
      <c r="E8" s="69"/>
      <c r="F8" s="38">
        <f t="shared" si="0"/>
        <v>0</v>
      </c>
      <c r="G8" s="16"/>
      <c r="H8" s="38">
        <f t="shared" si="3"/>
        <v>0</v>
      </c>
      <c r="I8" s="14"/>
      <c r="J8" s="53"/>
      <c r="K8" s="38">
        <f t="shared" si="1"/>
        <v>0</v>
      </c>
      <c r="L8" s="38">
        <f t="shared" si="2"/>
        <v>0</v>
      </c>
      <c r="M8" s="39"/>
      <c r="N8" s="39"/>
      <c r="O8" s="39"/>
      <c r="P8" s="71"/>
    </row>
    <row r="9" spans="1:16" x14ac:dyDescent="0.25">
      <c r="A9" s="39"/>
      <c r="B9" s="39"/>
      <c r="C9" s="39"/>
      <c r="D9" s="74"/>
      <c r="E9" s="69"/>
      <c r="F9" s="38">
        <f t="shared" si="0"/>
        <v>0</v>
      </c>
      <c r="G9" s="16"/>
      <c r="H9" s="38">
        <f t="shared" si="3"/>
        <v>0</v>
      </c>
      <c r="I9" s="14"/>
      <c r="J9" s="53"/>
      <c r="K9" s="38">
        <f t="shared" si="1"/>
        <v>0</v>
      </c>
      <c r="L9" s="38">
        <f t="shared" si="2"/>
        <v>0</v>
      </c>
      <c r="M9" s="39"/>
      <c r="N9" s="39"/>
      <c r="O9" s="39"/>
      <c r="P9" s="71"/>
    </row>
    <row r="10" spans="1:16" x14ac:dyDescent="0.25">
      <c r="A10" s="39"/>
      <c r="B10" s="39"/>
      <c r="C10" s="39"/>
      <c r="D10" s="39"/>
      <c r="E10" s="69"/>
      <c r="F10" s="38">
        <f t="shared" si="0"/>
        <v>0</v>
      </c>
      <c r="G10" s="16"/>
      <c r="H10" s="38">
        <f t="shared" si="3"/>
        <v>0</v>
      </c>
      <c r="I10" s="14"/>
      <c r="J10" s="53"/>
      <c r="K10" s="38">
        <f t="shared" si="1"/>
        <v>0</v>
      </c>
      <c r="L10" s="38">
        <f t="shared" si="2"/>
        <v>0</v>
      </c>
      <c r="M10" s="39"/>
      <c r="N10" s="39"/>
      <c r="O10" s="39"/>
      <c r="P10" s="71"/>
    </row>
    <row r="11" spans="1:16" x14ac:dyDescent="0.25">
      <c r="A11" s="39"/>
      <c r="B11" s="39"/>
      <c r="C11" s="39"/>
      <c r="D11" s="39"/>
      <c r="E11" s="69"/>
      <c r="F11" s="70"/>
      <c r="G11" s="70"/>
      <c r="H11" s="70"/>
      <c r="I11" s="39"/>
      <c r="J11" s="69"/>
      <c r="K11" s="70"/>
      <c r="L11" s="70"/>
      <c r="M11" s="39"/>
      <c r="N11" s="39"/>
      <c r="O11" s="39"/>
      <c r="P11" s="71"/>
    </row>
    <row r="12" spans="1:16" x14ac:dyDescent="0.25">
      <c r="A12" s="39"/>
      <c r="B12" s="39"/>
      <c r="C12" s="39"/>
      <c r="D12" s="39"/>
      <c r="E12" s="69"/>
      <c r="F12" s="70"/>
      <c r="G12" s="70"/>
      <c r="H12" s="70"/>
      <c r="I12" s="39"/>
      <c r="J12" s="69"/>
      <c r="K12" s="70"/>
      <c r="L12" s="70"/>
      <c r="M12" s="39"/>
      <c r="N12" s="39"/>
      <c r="O12" s="39"/>
      <c r="P12" s="74"/>
    </row>
    <row r="13" spans="1:16" x14ac:dyDescent="0.25">
      <c r="A13" s="66"/>
      <c r="B13" s="66"/>
      <c r="C13" s="66"/>
      <c r="D13" s="66"/>
      <c r="E13" s="94"/>
      <c r="F13" s="77"/>
      <c r="G13" s="93"/>
      <c r="H13" s="77"/>
      <c r="I13" s="66"/>
      <c r="J13" s="94"/>
      <c r="K13" s="93"/>
      <c r="L13" s="77"/>
      <c r="M13" s="66"/>
      <c r="N13" s="66"/>
      <c r="O13" s="66"/>
      <c r="P13" s="66"/>
    </row>
    <row r="14" spans="1:16" ht="18.75" x14ac:dyDescent="0.3">
      <c r="A14" s="66"/>
      <c r="B14" s="66"/>
      <c r="C14" s="66"/>
      <c r="D14" s="66"/>
      <c r="E14" s="91" t="s">
        <v>37</v>
      </c>
      <c r="F14" s="76">
        <f>SUM(F2:F12)</f>
        <v>1416</v>
      </c>
      <c r="G14" s="76">
        <f>SUM(G2:G12)</f>
        <v>1200</v>
      </c>
      <c r="H14" s="76">
        <f>SUM(H2:H12)</f>
        <v>216</v>
      </c>
      <c r="I14" s="66"/>
      <c r="J14" s="66"/>
      <c r="K14" s="76">
        <f t="shared" ref="K14:M14" si="4">SUM(K2:K12)</f>
        <v>24</v>
      </c>
      <c r="L14" s="76">
        <f t="shared" si="4"/>
        <v>1392</v>
      </c>
      <c r="M14" s="75">
        <f t="shared" si="4"/>
        <v>1416</v>
      </c>
      <c r="N14" s="92"/>
      <c r="O14" s="66"/>
      <c r="P14" s="66"/>
    </row>
    <row r="15" spans="1:16" ht="18.75" x14ac:dyDescent="0.3">
      <c r="E15" s="41" t="s">
        <v>38</v>
      </c>
    </row>
    <row r="16" spans="1:16" ht="18.75" x14ac:dyDescent="0.3">
      <c r="E16" s="175" t="s">
        <v>443</v>
      </c>
    </row>
  </sheetData>
  <hyperlinks>
    <hyperlink ref="E14" location="HOME!A1" display="HOME"/>
    <hyperlink ref="E15" location="MONTHWISE!A1" display="Monthwise"/>
    <hyperlink ref="E16" location="'GST-Monthwise'!A1" display="GST - Monthwise"/>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E23" sqref="E23"/>
    </sheetView>
  </sheetViews>
  <sheetFormatPr defaultColWidth="9.140625" defaultRowHeight="12.75" x14ac:dyDescent="0.2"/>
  <cols>
    <col min="1" max="1" width="12.42578125" style="33" bestFit="1" customWidth="1"/>
    <col min="2" max="2" width="5.5703125" style="33" bestFit="1" customWidth="1"/>
    <col min="3" max="3" width="8.7109375" style="33" bestFit="1" customWidth="1"/>
    <col min="4" max="4" width="5.5703125" style="33" bestFit="1" customWidth="1"/>
    <col min="5" max="5" width="30.42578125" style="36" bestFit="1" customWidth="1"/>
    <col min="6" max="6" width="10.42578125" style="36" bestFit="1" customWidth="1"/>
    <col min="7" max="8" width="9.42578125" style="36" bestFit="1" customWidth="1"/>
    <col min="9" max="9" width="10.7109375" style="33" bestFit="1" customWidth="1"/>
    <col min="10" max="10" width="7.42578125" style="36" bestFit="1" customWidth="1"/>
    <col min="11" max="11" width="9.42578125" style="3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8.5703125" style="33" bestFit="1" customWidth="1"/>
    <col min="17" max="16384" width="9.140625" style="33"/>
  </cols>
  <sheetData>
    <row r="1" spans="1:16" x14ac:dyDescent="0.2">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
      <c r="A2" s="14" t="s">
        <v>454</v>
      </c>
      <c r="B2" s="14"/>
      <c r="C2" s="14"/>
      <c r="D2" s="14" t="s">
        <v>146</v>
      </c>
      <c r="E2" s="16" t="s">
        <v>452</v>
      </c>
      <c r="F2" s="38" t="s">
        <v>693</v>
      </c>
      <c r="G2" s="38" t="s">
        <v>693</v>
      </c>
      <c r="H2" s="38" t="s">
        <v>693</v>
      </c>
      <c r="I2" s="14"/>
      <c r="J2" s="16"/>
      <c r="K2" s="38" t="s">
        <v>693</v>
      </c>
      <c r="L2" s="38" t="s">
        <v>693</v>
      </c>
      <c r="M2" s="14"/>
      <c r="N2" s="14"/>
      <c r="O2" s="10"/>
      <c r="P2" s="13"/>
    </row>
    <row r="3" spans="1:16" x14ac:dyDescent="0.2">
      <c r="A3" s="14" t="s">
        <v>454</v>
      </c>
      <c r="B3" s="14"/>
      <c r="C3" s="14"/>
      <c r="D3" s="14" t="s">
        <v>146</v>
      </c>
      <c r="E3" s="16" t="s">
        <v>453</v>
      </c>
      <c r="F3" s="38" t="s">
        <v>693</v>
      </c>
      <c r="G3" s="38" t="s">
        <v>693</v>
      </c>
      <c r="H3" s="38" t="s">
        <v>693</v>
      </c>
      <c r="I3" s="14"/>
      <c r="J3" s="16"/>
      <c r="K3" s="38" t="s">
        <v>693</v>
      </c>
      <c r="L3" s="38" t="s">
        <v>693</v>
      </c>
      <c r="M3" s="14"/>
      <c r="N3" s="14"/>
      <c r="O3" s="67"/>
      <c r="P3" s="82"/>
    </row>
    <row r="4" spans="1:16" x14ac:dyDescent="0.2">
      <c r="A4" s="165" t="s">
        <v>696</v>
      </c>
      <c r="B4" s="165"/>
      <c r="C4" s="147"/>
      <c r="D4" s="165" t="s">
        <v>146</v>
      </c>
      <c r="E4" s="150" t="s">
        <v>695</v>
      </c>
      <c r="F4" s="145">
        <f t="shared" ref="F4:F21" si="0">SUM(G4:H4)</f>
        <v>38747.660000000003</v>
      </c>
      <c r="G4" s="150">
        <v>32837</v>
      </c>
      <c r="H4" s="145">
        <f t="shared" ref="H4:H21" si="1">G4*18%</f>
        <v>5910.66</v>
      </c>
      <c r="I4" s="147"/>
      <c r="J4" s="150"/>
      <c r="K4" s="145">
        <f t="shared" ref="K4:K21" si="2">G4*2%</f>
        <v>656.74</v>
      </c>
      <c r="L4" s="145">
        <f t="shared" ref="L4:L21" si="3">F4-K4</f>
        <v>38090.920000000006</v>
      </c>
      <c r="M4" s="147">
        <v>38091</v>
      </c>
      <c r="N4" s="147" t="s">
        <v>840</v>
      </c>
      <c r="O4" s="142" t="s">
        <v>136</v>
      </c>
      <c r="P4" s="143" t="s">
        <v>137</v>
      </c>
    </row>
    <row r="5" spans="1:16" x14ac:dyDescent="0.2">
      <c r="A5" s="147" t="s">
        <v>1092</v>
      </c>
      <c r="B5" s="147"/>
      <c r="C5" s="147"/>
      <c r="D5" s="147" t="s">
        <v>146</v>
      </c>
      <c r="E5" s="150" t="s">
        <v>1094</v>
      </c>
      <c r="F5" s="145">
        <f t="shared" si="0"/>
        <v>12532.78</v>
      </c>
      <c r="G5" s="150">
        <v>10621</v>
      </c>
      <c r="H5" s="145">
        <f t="shared" si="1"/>
        <v>1911.78</v>
      </c>
      <c r="I5" s="147"/>
      <c r="J5" s="150"/>
      <c r="K5" s="145">
        <f t="shared" si="2"/>
        <v>212.42000000000002</v>
      </c>
      <c r="L5" s="145">
        <f t="shared" si="3"/>
        <v>12320.36</v>
      </c>
      <c r="M5" s="147">
        <v>12320</v>
      </c>
      <c r="N5" s="147" t="s">
        <v>1089</v>
      </c>
      <c r="O5" s="142" t="s">
        <v>136</v>
      </c>
      <c r="P5" s="143" t="s">
        <v>137</v>
      </c>
    </row>
    <row r="6" spans="1:16" x14ac:dyDescent="0.2">
      <c r="A6" s="14"/>
      <c r="B6" s="14"/>
      <c r="C6" s="14"/>
      <c r="D6" s="14"/>
      <c r="E6" s="16"/>
      <c r="F6" s="38">
        <f t="shared" si="0"/>
        <v>0</v>
      </c>
      <c r="G6" s="16"/>
      <c r="H6" s="38">
        <f t="shared" si="1"/>
        <v>0</v>
      </c>
      <c r="I6" s="14"/>
      <c r="J6" s="16"/>
      <c r="K6" s="38">
        <f t="shared" si="2"/>
        <v>0</v>
      </c>
      <c r="L6" s="38">
        <f t="shared" si="3"/>
        <v>0</v>
      </c>
      <c r="M6" s="14"/>
      <c r="N6" s="14"/>
      <c r="O6" s="14"/>
      <c r="P6" s="83"/>
    </row>
    <row r="7" spans="1:16" x14ac:dyDescent="0.2">
      <c r="A7" s="14"/>
      <c r="B7" s="14"/>
      <c r="C7" s="14"/>
      <c r="D7" s="14"/>
      <c r="E7" s="16"/>
      <c r="F7" s="38">
        <f t="shared" si="0"/>
        <v>0</v>
      </c>
      <c r="G7" s="16"/>
      <c r="H7" s="38">
        <f t="shared" si="1"/>
        <v>0</v>
      </c>
      <c r="I7" s="14"/>
      <c r="J7" s="16"/>
      <c r="K7" s="38">
        <f t="shared" si="2"/>
        <v>0</v>
      </c>
      <c r="L7" s="38">
        <f t="shared" si="3"/>
        <v>0</v>
      </c>
      <c r="M7" s="14"/>
      <c r="N7" s="14"/>
      <c r="O7" s="14"/>
      <c r="P7" s="83"/>
    </row>
    <row r="8" spans="1:16" x14ac:dyDescent="0.2">
      <c r="A8" s="14"/>
      <c r="B8" s="14"/>
      <c r="C8" s="14"/>
      <c r="D8" s="14"/>
      <c r="E8" s="16"/>
      <c r="F8" s="38">
        <f t="shared" si="0"/>
        <v>0</v>
      </c>
      <c r="G8" s="16"/>
      <c r="H8" s="38">
        <f t="shared" si="1"/>
        <v>0</v>
      </c>
      <c r="I8" s="14"/>
      <c r="J8" s="16"/>
      <c r="K8" s="38">
        <f t="shared" si="2"/>
        <v>0</v>
      </c>
      <c r="L8" s="38">
        <f t="shared" si="3"/>
        <v>0</v>
      </c>
      <c r="M8" s="14"/>
      <c r="N8" s="14"/>
      <c r="O8" s="14"/>
      <c r="P8" s="83"/>
    </row>
    <row r="9" spans="1:16" x14ac:dyDescent="0.2">
      <c r="A9" s="14"/>
      <c r="B9" s="14"/>
      <c r="C9" s="14"/>
      <c r="D9" s="14"/>
      <c r="E9" s="16"/>
      <c r="F9" s="38">
        <f t="shared" si="0"/>
        <v>0</v>
      </c>
      <c r="G9" s="16"/>
      <c r="H9" s="38">
        <f t="shared" si="1"/>
        <v>0</v>
      </c>
      <c r="I9" s="14"/>
      <c r="J9" s="16"/>
      <c r="K9" s="38">
        <f t="shared" si="2"/>
        <v>0</v>
      </c>
      <c r="L9" s="38">
        <f t="shared" si="3"/>
        <v>0</v>
      </c>
      <c r="M9" s="14"/>
      <c r="N9" s="14"/>
      <c r="O9" s="14"/>
      <c r="P9" s="83"/>
    </row>
    <row r="10" spans="1:16" x14ac:dyDescent="0.2">
      <c r="A10" s="14"/>
      <c r="B10" s="14"/>
      <c r="C10" s="14"/>
      <c r="D10" s="14"/>
      <c r="E10" s="16"/>
      <c r="F10" s="38">
        <f t="shared" si="0"/>
        <v>0</v>
      </c>
      <c r="G10" s="16"/>
      <c r="H10" s="38">
        <f t="shared" si="1"/>
        <v>0</v>
      </c>
      <c r="I10" s="14"/>
      <c r="J10" s="16"/>
      <c r="K10" s="38">
        <f t="shared" si="2"/>
        <v>0</v>
      </c>
      <c r="L10" s="38">
        <f t="shared" si="3"/>
        <v>0</v>
      </c>
      <c r="M10" s="14"/>
      <c r="N10" s="14"/>
      <c r="O10" s="14"/>
      <c r="P10" s="83"/>
    </row>
    <row r="11" spans="1:16" x14ac:dyDescent="0.2">
      <c r="A11" s="14"/>
      <c r="B11" s="14"/>
      <c r="C11" s="14"/>
      <c r="D11" s="14"/>
      <c r="E11" s="16"/>
      <c r="F11" s="38">
        <f t="shared" si="0"/>
        <v>0</v>
      </c>
      <c r="G11" s="16"/>
      <c r="H11" s="38">
        <f t="shared" si="1"/>
        <v>0</v>
      </c>
      <c r="I11" s="14"/>
      <c r="J11" s="16"/>
      <c r="K11" s="38">
        <f t="shared" si="2"/>
        <v>0</v>
      </c>
      <c r="L11" s="38">
        <f t="shared" si="3"/>
        <v>0</v>
      </c>
      <c r="M11" s="14"/>
      <c r="N11" s="14"/>
      <c r="O11" s="14"/>
      <c r="P11" s="83"/>
    </row>
    <row r="12" spans="1:16" x14ac:dyDescent="0.2">
      <c r="A12" s="14"/>
      <c r="B12" s="14"/>
      <c r="C12" s="14"/>
      <c r="D12" s="14"/>
      <c r="E12" s="16"/>
      <c r="F12" s="38">
        <f t="shared" si="0"/>
        <v>0</v>
      </c>
      <c r="G12" s="16"/>
      <c r="H12" s="38">
        <f t="shared" si="1"/>
        <v>0</v>
      </c>
      <c r="I12" s="14"/>
      <c r="J12" s="16"/>
      <c r="K12" s="38">
        <f t="shared" si="2"/>
        <v>0</v>
      </c>
      <c r="L12" s="38">
        <f t="shared" si="3"/>
        <v>0</v>
      </c>
      <c r="M12" s="14"/>
      <c r="N12" s="14"/>
      <c r="O12" s="14"/>
      <c r="P12" s="83"/>
    </row>
    <row r="13" spans="1:16" x14ac:dyDescent="0.2">
      <c r="A13" s="14"/>
      <c r="B13" s="14"/>
      <c r="C13" s="14"/>
      <c r="D13" s="14"/>
      <c r="E13" s="16"/>
      <c r="F13" s="38">
        <f t="shared" si="0"/>
        <v>0</v>
      </c>
      <c r="G13" s="16"/>
      <c r="H13" s="38">
        <f t="shared" si="1"/>
        <v>0</v>
      </c>
      <c r="I13" s="14"/>
      <c r="J13" s="16"/>
      <c r="K13" s="38">
        <f t="shared" si="2"/>
        <v>0</v>
      </c>
      <c r="L13" s="38">
        <f t="shared" si="3"/>
        <v>0</v>
      </c>
      <c r="M13" s="14"/>
      <c r="N13" s="14"/>
      <c r="O13" s="14"/>
      <c r="P13" s="83"/>
    </row>
    <row r="14" spans="1:16" x14ac:dyDescent="0.2">
      <c r="A14" s="14"/>
      <c r="B14" s="14"/>
      <c r="C14" s="14"/>
      <c r="D14" s="14"/>
      <c r="E14" s="16"/>
      <c r="F14" s="38">
        <f t="shared" si="0"/>
        <v>0</v>
      </c>
      <c r="G14" s="16"/>
      <c r="H14" s="38">
        <f t="shared" si="1"/>
        <v>0</v>
      </c>
      <c r="I14" s="14"/>
      <c r="J14" s="16"/>
      <c r="K14" s="38">
        <f t="shared" si="2"/>
        <v>0</v>
      </c>
      <c r="L14" s="38">
        <f t="shared" si="3"/>
        <v>0</v>
      </c>
      <c r="M14" s="14"/>
      <c r="N14" s="14"/>
      <c r="O14" s="14"/>
      <c r="P14" s="83"/>
    </row>
    <row r="15" spans="1:16" x14ac:dyDescent="0.2">
      <c r="A15" s="14"/>
      <c r="B15" s="14"/>
      <c r="C15" s="14"/>
      <c r="D15" s="14"/>
      <c r="E15" s="16"/>
      <c r="F15" s="38">
        <f t="shared" si="0"/>
        <v>0</v>
      </c>
      <c r="G15" s="16"/>
      <c r="H15" s="38">
        <f t="shared" si="1"/>
        <v>0</v>
      </c>
      <c r="I15" s="14"/>
      <c r="J15" s="16"/>
      <c r="K15" s="38">
        <f t="shared" si="2"/>
        <v>0</v>
      </c>
      <c r="L15" s="38">
        <f t="shared" si="3"/>
        <v>0</v>
      </c>
      <c r="M15" s="14"/>
      <c r="N15" s="14"/>
      <c r="O15" s="14"/>
      <c r="P15" s="83"/>
    </row>
    <row r="16" spans="1:16" x14ac:dyDescent="0.2">
      <c r="A16" s="14"/>
      <c r="B16" s="14"/>
      <c r="C16" s="14"/>
      <c r="D16" s="14"/>
      <c r="E16" s="16"/>
      <c r="F16" s="38">
        <f t="shared" si="0"/>
        <v>0</v>
      </c>
      <c r="G16" s="16"/>
      <c r="H16" s="38">
        <f t="shared" si="1"/>
        <v>0</v>
      </c>
      <c r="I16" s="14"/>
      <c r="J16" s="16"/>
      <c r="K16" s="38">
        <f t="shared" si="2"/>
        <v>0</v>
      </c>
      <c r="L16" s="38">
        <f t="shared" si="3"/>
        <v>0</v>
      </c>
      <c r="M16" s="14"/>
      <c r="N16" s="14"/>
      <c r="O16" s="14"/>
      <c r="P16" s="83"/>
    </row>
    <row r="17" spans="1:16" x14ac:dyDescent="0.2">
      <c r="A17" s="22"/>
      <c r="B17" s="22"/>
      <c r="C17" s="22"/>
      <c r="D17" s="22"/>
      <c r="E17" s="24"/>
      <c r="F17" s="38">
        <f t="shared" si="0"/>
        <v>0</v>
      </c>
      <c r="G17" s="24"/>
      <c r="H17" s="38">
        <f t="shared" si="1"/>
        <v>0</v>
      </c>
      <c r="I17" s="22"/>
      <c r="J17" s="24"/>
      <c r="K17" s="38">
        <f t="shared" si="2"/>
        <v>0</v>
      </c>
      <c r="L17" s="38">
        <f t="shared" si="3"/>
        <v>0</v>
      </c>
      <c r="M17" s="22"/>
      <c r="N17" s="22"/>
      <c r="O17" s="22"/>
      <c r="P17" s="37"/>
    </row>
    <row r="18" spans="1:16" x14ac:dyDescent="0.2">
      <c r="A18" s="12"/>
      <c r="B18" s="12"/>
      <c r="C18" s="12"/>
      <c r="D18" s="12"/>
      <c r="E18" s="38"/>
      <c r="F18" s="38">
        <f t="shared" si="0"/>
        <v>0</v>
      </c>
      <c r="G18" s="38"/>
      <c r="H18" s="38">
        <f t="shared" si="1"/>
        <v>0</v>
      </c>
      <c r="I18" s="12"/>
      <c r="J18" s="38"/>
      <c r="K18" s="38">
        <f t="shared" si="2"/>
        <v>0</v>
      </c>
      <c r="L18" s="38">
        <f t="shared" si="3"/>
        <v>0</v>
      </c>
      <c r="M18" s="12"/>
      <c r="N18" s="62"/>
      <c r="O18" s="12"/>
      <c r="P18" s="37"/>
    </row>
    <row r="19" spans="1:16" x14ac:dyDescent="0.2">
      <c r="A19" s="12"/>
      <c r="B19" s="12"/>
      <c r="C19" s="12"/>
      <c r="D19" s="12"/>
      <c r="E19" s="38"/>
      <c r="F19" s="38">
        <f t="shared" si="0"/>
        <v>0</v>
      </c>
      <c r="G19" s="38"/>
      <c r="H19" s="38">
        <f t="shared" si="1"/>
        <v>0</v>
      </c>
      <c r="I19" s="12"/>
      <c r="J19" s="38"/>
      <c r="K19" s="38">
        <f t="shared" si="2"/>
        <v>0</v>
      </c>
      <c r="L19" s="38">
        <f t="shared" si="3"/>
        <v>0</v>
      </c>
      <c r="M19" s="12"/>
      <c r="N19" s="12"/>
      <c r="O19" s="12"/>
      <c r="P19" s="37"/>
    </row>
    <row r="20" spans="1:16" x14ac:dyDescent="0.2">
      <c r="A20" s="12"/>
      <c r="B20" s="12"/>
      <c r="C20" s="12"/>
      <c r="D20" s="12"/>
      <c r="E20" s="38"/>
      <c r="F20" s="38">
        <f t="shared" si="0"/>
        <v>0</v>
      </c>
      <c r="G20" s="38"/>
      <c r="H20" s="38">
        <f t="shared" si="1"/>
        <v>0</v>
      </c>
      <c r="I20" s="12"/>
      <c r="J20" s="38"/>
      <c r="K20" s="38">
        <f t="shared" si="2"/>
        <v>0</v>
      </c>
      <c r="L20" s="38">
        <f t="shared" si="3"/>
        <v>0</v>
      </c>
      <c r="M20" s="12"/>
      <c r="N20" s="12"/>
      <c r="O20" s="12"/>
      <c r="P20" s="37"/>
    </row>
    <row r="21" spans="1:16" x14ac:dyDescent="0.2">
      <c r="A21" s="12"/>
      <c r="B21" s="12"/>
      <c r="C21" s="12"/>
      <c r="D21" s="12"/>
      <c r="E21" s="38"/>
      <c r="F21" s="38">
        <f t="shared" si="0"/>
        <v>0</v>
      </c>
      <c r="G21" s="38"/>
      <c r="H21" s="38">
        <f t="shared" si="1"/>
        <v>0</v>
      </c>
      <c r="I21" s="12"/>
      <c r="J21" s="38"/>
      <c r="K21" s="38">
        <f t="shared" si="2"/>
        <v>0</v>
      </c>
      <c r="L21" s="38">
        <f t="shared" si="3"/>
        <v>0</v>
      </c>
      <c r="M21" s="12"/>
      <c r="N21" s="12"/>
      <c r="O21" s="12"/>
      <c r="P21" s="37"/>
    </row>
    <row r="23" spans="1:16" ht="23.25" x14ac:dyDescent="0.35">
      <c r="E23" s="40" t="s">
        <v>37</v>
      </c>
      <c r="F23" s="27">
        <f>SUM(F2:F21)</f>
        <v>51280.44</v>
      </c>
      <c r="G23" s="27">
        <f>SUM(G2:G21)</f>
        <v>43458</v>
      </c>
      <c r="H23" s="27">
        <f>SUM(H2:H21)</f>
        <v>7822.44</v>
      </c>
      <c r="J23" s="33"/>
      <c r="K23" s="27">
        <f>SUM(K2:K21)</f>
        <v>869.16000000000008</v>
      </c>
      <c r="L23" s="27">
        <f>SUM(L2:L21)</f>
        <v>50411.280000000006</v>
      </c>
      <c r="M23" s="27">
        <f>SUM(M2:M21)</f>
        <v>50411</v>
      </c>
    </row>
    <row r="24" spans="1:16" ht="18.75" x14ac:dyDescent="0.3">
      <c r="E24" s="41" t="s">
        <v>38</v>
      </c>
    </row>
    <row r="25" spans="1:16" ht="18.75" x14ac:dyDescent="0.3">
      <c r="E25" s="181" t="s">
        <v>443</v>
      </c>
    </row>
    <row r="27" spans="1:16" ht="15" x14ac:dyDescent="0.25">
      <c r="L27" s="81"/>
    </row>
    <row r="28" spans="1:16" ht="15" x14ac:dyDescent="0.25">
      <c r="L28" s="81"/>
    </row>
    <row r="29" spans="1:16" ht="15" x14ac:dyDescent="0.25">
      <c r="L29" s="81"/>
    </row>
    <row r="30" spans="1:16" ht="15" x14ac:dyDescent="0.25">
      <c r="L30" s="81"/>
    </row>
    <row r="31" spans="1:16" ht="15" x14ac:dyDescent="0.25">
      <c r="L31" s="81"/>
    </row>
  </sheetData>
  <hyperlinks>
    <hyperlink ref="E23" location="HOME!A1" display="HOME"/>
    <hyperlink ref="E24" location="MONTHWISE!A1" display="Monthwise"/>
    <hyperlink ref="E25" location="'GST-Monthwise'!A1" display="GST - Monthwise"/>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E23" sqref="E23"/>
    </sheetView>
  </sheetViews>
  <sheetFormatPr defaultColWidth="9.140625" defaultRowHeight="12.75" x14ac:dyDescent="0.2"/>
  <cols>
    <col min="1" max="1" width="12.85546875" style="33" bestFit="1" customWidth="1"/>
    <col min="2" max="2" width="5.5703125" style="33" bestFit="1" customWidth="1"/>
    <col min="3" max="3" width="20.28515625" style="33" bestFit="1" customWidth="1"/>
    <col min="4" max="4" width="5.5703125" style="33" bestFit="1" customWidth="1"/>
    <col min="5" max="5" width="25.7109375" style="36" bestFit="1" customWidth="1"/>
    <col min="6" max="6" width="10.42578125" style="36" bestFit="1" customWidth="1"/>
    <col min="7" max="7" width="9.28515625" style="36" bestFit="1" customWidth="1"/>
    <col min="8" max="8" width="8.7109375" style="36" bestFit="1" customWidth="1"/>
    <col min="9" max="9" width="10.7109375" style="33" bestFit="1" customWidth="1"/>
    <col min="10" max="10" width="7.42578125" style="36" bestFit="1" customWidth="1"/>
    <col min="11" max="11" width="6.5703125" style="3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8.5703125" style="33" bestFit="1" customWidth="1"/>
    <col min="17" max="16384" width="9.140625" style="33"/>
  </cols>
  <sheetData>
    <row r="1" spans="1:16" x14ac:dyDescent="0.2">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7" t="s">
        <v>219</v>
      </c>
      <c r="B2" s="147"/>
      <c r="C2" s="147"/>
      <c r="D2" s="147"/>
      <c r="E2" s="150" t="s">
        <v>239</v>
      </c>
      <c r="F2" s="145">
        <f t="shared" ref="F2:F21" si="0">SUM(G2:H2)</f>
        <v>2518.5</v>
      </c>
      <c r="G2" s="150">
        <v>2190</v>
      </c>
      <c r="H2" s="145">
        <f>G2*15%</f>
        <v>328.5</v>
      </c>
      <c r="I2" s="147"/>
      <c r="J2" s="150"/>
      <c r="K2" s="145">
        <f t="shared" ref="K2:K21" si="1">G2*2%</f>
        <v>43.800000000000004</v>
      </c>
      <c r="L2" s="145">
        <f t="shared" ref="L2:L21" si="2">F2-K2</f>
        <v>2474.6999999999998</v>
      </c>
      <c r="M2" s="147">
        <v>2519</v>
      </c>
      <c r="N2" s="147" t="s">
        <v>432</v>
      </c>
      <c r="O2" s="142" t="s">
        <v>136</v>
      </c>
      <c r="P2" s="143" t="s">
        <v>137</v>
      </c>
    </row>
    <row r="3" spans="1:16" x14ac:dyDescent="0.2">
      <c r="A3" s="147" t="s">
        <v>385</v>
      </c>
      <c r="B3" s="144"/>
      <c r="C3" s="144"/>
      <c r="D3" s="144"/>
      <c r="E3" s="145" t="s">
        <v>416</v>
      </c>
      <c r="F3" s="145">
        <f t="shared" si="0"/>
        <v>4301</v>
      </c>
      <c r="G3" s="150">
        <v>3740</v>
      </c>
      <c r="H3" s="145">
        <f t="shared" ref="H3:H4" si="3">G3*15%</f>
        <v>561</v>
      </c>
      <c r="I3" s="147"/>
      <c r="J3" s="150"/>
      <c r="K3" s="145">
        <f t="shared" ref="K3:K12" si="4">G3*2%</f>
        <v>74.8</v>
      </c>
      <c r="L3" s="145">
        <f t="shared" ref="L3:L12" si="5">F3-K3</f>
        <v>4226.2</v>
      </c>
      <c r="M3" s="147">
        <v>4301</v>
      </c>
      <c r="N3" s="147" t="s">
        <v>796</v>
      </c>
      <c r="O3" s="142" t="s">
        <v>136</v>
      </c>
      <c r="P3" s="143" t="s">
        <v>137</v>
      </c>
    </row>
    <row r="4" spans="1:16" x14ac:dyDescent="0.2">
      <c r="A4" s="34"/>
      <c r="B4" s="37"/>
      <c r="C4" s="197"/>
      <c r="D4" s="197"/>
      <c r="E4" s="198"/>
      <c r="F4" s="38">
        <f t="shared" si="0"/>
        <v>0</v>
      </c>
      <c r="G4" s="16"/>
      <c r="H4" s="38">
        <f t="shared" si="3"/>
        <v>0</v>
      </c>
      <c r="I4" s="14"/>
      <c r="J4" s="16"/>
      <c r="K4" s="38">
        <f t="shared" si="4"/>
        <v>0</v>
      </c>
      <c r="L4" s="38">
        <f t="shared" si="5"/>
        <v>0</v>
      </c>
      <c r="M4" s="14"/>
      <c r="N4" s="14"/>
      <c r="O4" s="67"/>
      <c r="P4" s="82"/>
    </row>
    <row r="5" spans="1:16" x14ac:dyDescent="0.2">
      <c r="A5" s="176" t="s">
        <v>22</v>
      </c>
      <c r="B5" s="176" t="s">
        <v>23</v>
      </c>
      <c r="C5" s="176" t="s">
        <v>24</v>
      </c>
      <c r="D5" s="176" t="s">
        <v>25</v>
      </c>
      <c r="E5" s="176" t="s">
        <v>26</v>
      </c>
      <c r="F5" s="177" t="s">
        <v>27</v>
      </c>
      <c r="G5" s="177" t="s">
        <v>28</v>
      </c>
      <c r="H5" s="177" t="s">
        <v>434</v>
      </c>
      <c r="I5" s="176" t="s">
        <v>30</v>
      </c>
      <c r="J5" s="176" t="s">
        <v>31</v>
      </c>
      <c r="K5" s="177" t="s">
        <v>32</v>
      </c>
      <c r="L5" s="177" t="s">
        <v>19</v>
      </c>
      <c r="M5" s="177" t="s">
        <v>33</v>
      </c>
      <c r="N5" s="177" t="s">
        <v>34</v>
      </c>
      <c r="O5" s="177" t="s">
        <v>35</v>
      </c>
      <c r="P5" s="178" t="s">
        <v>36</v>
      </c>
    </row>
    <row r="6" spans="1:16" x14ac:dyDescent="0.2">
      <c r="A6" s="147" t="s">
        <v>676</v>
      </c>
      <c r="B6" s="144"/>
      <c r="C6" s="144" t="s">
        <v>679</v>
      </c>
      <c r="D6" s="201" t="s">
        <v>146</v>
      </c>
      <c r="E6" s="145" t="s">
        <v>678</v>
      </c>
      <c r="F6" s="145">
        <f t="shared" si="0"/>
        <v>7009.2</v>
      </c>
      <c r="G6" s="150">
        <v>5940</v>
      </c>
      <c r="H6" s="145">
        <f>G6*18%</f>
        <v>1069.2</v>
      </c>
      <c r="I6" s="147"/>
      <c r="J6" s="150"/>
      <c r="K6" s="145">
        <f t="shared" si="4"/>
        <v>118.8</v>
      </c>
      <c r="L6" s="145">
        <f t="shared" si="5"/>
        <v>6890.4</v>
      </c>
      <c r="M6" s="147">
        <v>7009</v>
      </c>
      <c r="N6" s="147" t="s">
        <v>941</v>
      </c>
      <c r="O6" s="142" t="s">
        <v>136</v>
      </c>
      <c r="P6" s="143" t="s">
        <v>137</v>
      </c>
    </row>
    <row r="7" spans="1:16" x14ac:dyDescent="0.2">
      <c r="A7" s="147" t="s">
        <v>925</v>
      </c>
      <c r="B7" s="147"/>
      <c r="C7" s="147" t="s">
        <v>465</v>
      </c>
      <c r="D7" s="201" t="s">
        <v>146</v>
      </c>
      <c r="E7" s="150" t="s">
        <v>920</v>
      </c>
      <c r="F7" s="145">
        <f t="shared" si="0"/>
        <v>1888</v>
      </c>
      <c r="G7" s="150">
        <v>1600</v>
      </c>
      <c r="H7" s="145">
        <f t="shared" ref="H7:H21" si="6">G7*18%</f>
        <v>288</v>
      </c>
      <c r="I7" s="147"/>
      <c r="J7" s="150"/>
      <c r="K7" s="145">
        <f t="shared" si="4"/>
        <v>32</v>
      </c>
      <c r="L7" s="145">
        <f t="shared" si="5"/>
        <v>1856</v>
      </c>
      <c r="M7" s="147">
        <v>34090</v>
      </c>
      <c r="N7" s="147" t="s">
        <v>1248</v>
      </c>
      <c r="O7" s="142" t="s">
        <v>136</v>
      </c>
      <c r="P7" s="143" t="s">
        <v>137</v>
      </c>
    </row>
    <row r="8" spans="1:16" x14ac:dyDescent="0.2">
      <c r="A8" s="147" t="s">
        <v>925</v>
      </c>
      <c r="B8" s="147"/>
      <c r="C8" s="147" t="s">
        <v>922</v>
      </c>
      <c r="D8" s="201" t="s">
        <v>146</v>
      </c>
      <c r="E8" s="150" t="s">
        <v>921</v>
      </c>
      <c r="F8" s="145">
        <f t="shared" si="0"/>
        <v>8112.5</v>
      </c>
      <c r="G8" s="150">
        <v>6875</v>
      </c>
      <c r="H8" s="145">
        <f t="shared" si="6"/>
        <v>1237.5</v>
      </c>
      <c r="I8" s="147"/>
      <c r="J8" s="150"/>
      <c r="K8" s="145">
        <f t="shared" si="4"/>
        <v>137.5</v>
      </c>
      <c r="L8" s="145">
        <f t="shared" si="5"/>
        <v>7975</v>
      </c>
      <c r="M8" s="147"/>
      <c r="N8" s="147"/>
      <c r="O8" s="142" t="s">
        <v>136</v>
      </c>
      <c r="P8" s="143" t="s">
        <v>137</v>
      </c>
    </row>
    <row r="9" spans="1:16" x14ac:dyDescent="0.2">
      <c r="A9" s="147" t="s">
        <v>925</v>
      </c>
      <c r="B9" s="147"/>
      <c r="C9" s="147" t="s">
        <v>924</v>
      </c>
      <c r="D9" s="147" t="s">
        <v>109</v>
      </c>
      <c r="E9" s="150" t="s">
        <v>923</v>
      </c>
      <c r="F9" s="145">
        <f t="shared" si="0"/>
        <v>24677.34</v>
      </c>
      <c r="G9" s="150">
        <v>20913</v>
      </c>
      <c r="H9" s="145">
        <f t="shared" si="6"/>
        <v>3764.3399999999997</v>
      </c>
      <c r="I9" s="147"/>
      <c r="J9" s="150"/>
      <c r="K9" s="145">
        <f t="shared" si="4"/>
        <v>418.26</v>
      </c>
      <c r="L9" s="145">
        <f t="shared" si="5"/>
        <v>24259.08</v>
      </c>
      <c r="M9" s="147"/>
      <c r="N9" s="147"/>
      <c r="O9" s="142" t="s">
        <v>136</v>
      </c>
      <c r="P9" s="143" t="s">
        <v>137</v>
      </c>
    </row>
    <row r="10" spans="1:16" x14ac:dyDescent="0.2">
      <c r="A10" s="14"/>
      <c r="B10" s="14"/>
      <c r="C10" s="14"/>
      <c r="D10" s="14"/>
      <c r="E10" s="16"/>
      <c r="F10" s="38">
        <f t="shared" si="0"/>
        <v>0</v>
      </c>
      <c r="G10" s="16"/>
      <c r="H10" s="38">
        <f t="shared" si="6"/>
        <v>0</v>
      </c>
      <c r="I10" s="14"/>
      <c r="J10" s="16"/>
      <c r="K10" s="38">
        <f t="shared" si="4"/>
        <v>0</v>
      </c>
      <c r="L10" s="38">
        <f t="shared" si="5"/>
        <v>0</v>
      </c>
      <c r="M10" s="14"/>
      <c r="N10" s="14"/>
      <c r="O10" s="14"/>
      <c r="P10" s="83"/>
    </row>
    <row r="11" spans="1:16" x14ac:dyDescent="0.2">
      <c r="A11" s="14"/>
      <c r="B11" s="14"/>
      <c r="C11" s="14"/>
      <c r="D11" s="14"/>
      <c r="E11" s="16"/>
      <c r="F11" s="38">
        <f t="shared" si="0"/>
        <v>0</v>
      </c>
      <c r="G11" s="16"/>
      <c r="H11" s="38">
        <f t="shared" si="6"/>
        <v>0</v>
      </c>
      <c r="I11" s="14"/>
      <c r="J11" s="16"/>
      <c r="K11" s="38">
        <f t="shared" si="4"/>
        <v>0</v>
      </c>
      <c r="L11" s="38">
        <f t="shared" si="5"/>
        <v>0</v>
      </c>
      <c r="M11" s="14"/>
      <c r="N11" s="14"/>
      <c r="O11" s="14"/>
      <c r="P11" s="83"/>
    </row>
    <row r="12" spans="1:16" x14ac:dyDescent="0.2">
      <c r="A12" s="14"/>
      <c r="B12" s="14"/>
      <c r="C12" s="14"/>
      <c r="D12" s="14"/>
      <c r="E12" s="16"/>
      <c r="F12" s="38">
        <f t="shared" si="0"/>
        <v>0</v>
      </c>
      <c r="G12" s="16"/>
      <c r="H12" s="38">
        <f t="shared" si="6"/>
        <v>0</v>
      </c>
      <c r="I12" s="14"/>
      <c r="J12" s="16"/>
      <c r="K12" s="38">
        <f t="shared" si="4"/>
        <v>0</v>
      </c>
      <c r="L12" s="38">
        <f t="shared" si="5"/>
        <v>0</v>
      </c>
      <c r="M12" s="14"/>
      <c r="N12" s="14"/>
      <c r="O12" s="14"/>
      <c r="P12" s="83"/>
    </row>
    <row r="13" spans="1:16" x14ac:dyDescent="0.2">
      <c r="A13" s="14"/>
      <c r="B13" s="14"/>
      <c r="C13" s="14"/>
      <c r="D13" s="14"/>
      <c r="E13" s="16"/>
      <c r="F13" s="38">
        <f t="shared" si="0"/>
        <v>0</v>
      </c>
      <c r="G13" s="16"/>
      <c r="H13" s="38">
        <f t="shared" si="6"/>
        <v>0</v>
      </c>
      <c r="I13" s="14"/>
      <c r="J13" s="16"/>
      <c r="K13" s="38">
        <f t="shared" si="1"/>
        <v>0</v>
      </c>
      <c r="L13" s="38">
        <f t="shared" si="2"/>
        <v>0</v>
      </c>
      <c r="M13" s="14"/>
      <c r="N13" s="14"/>
      <c r="O13" s="14"/>
      <c r="P13" s="83"/>
    </row>
    <row r="14" spans="1:16" x14ac:dyDescent="0.2">
      <c r="A14" s="14"/>
      <c r="B14" s="14"/>
      <c r="C14" s="14"/>
      <c r="D14" s="14"/>
      <c r="E14" s="16"/>
      <c r="F14" s="38">
        <f t="shared" si="0"/>
        <v>0</v>
      </c>
      <c r="G14" s="16"/>
      <c r="H14" s="38">
        <f t="shared" si="6"/>
        <v>0</v>
      </c>
      <c r="I14" s="14"/>
      <c r="J14" s="16"/>
      <c r="K14" s="38">
        <f t="shared" si="1"/>
        <v>0</v>
      </c>
      <c r="L14" s="38">
        <f t="shared" si="2"/>
        <v>0</v>
      </c>
      <c r="M14" s="14"/>
      <c r="N14" s="14"/>
      <c r="O14" s="14"/>
      <c r="P14" s="83"/>
    </row>
    <row r="15" spans="1:16" x14ac:dyDescent="0.2">
      <c r="A15" s="14"/>
      <c r="B15" s="14"/>
      <c r="C15" s="14"/>
      <c r="D15" s="14"/>
      <c r="E15" s="16"/>
      <c r="F15" s="38">
        <f t="shared" si="0"/>
        <v>0</v>
      </c>
      <c r="G15" s="16"/>
      <c r="H15" s="38">
        <f t="shared" si="6"/>
        <v>0</v>
      </c>
      <c r="I15" s="14"/>
      <c r="J15" s="16"/>
      <c r="K15" s="38">
        <f t="shared" si="1"/>
        <v>0</v>
      </c>
      <c r="L15" s="38">
        <f t="shared" si="2"/>
        <v>0</v>
      </c>
      <c r="M15" s="14"/>
      <c r="N15" s="14"/>
      <c r="O15" s="14"/>
      <c r="P15" s="83"/>
    </row>
    <row r="16" spans="1:16" x14ac:dyDescent="0.2">
      <c r="A16" s="14"/>
      <c r="B16" s="14"/>
      <c r="C16" s="14"/>
      <c r="D16" s="14"/>
      <c r="E16" s="16"/>
      <c r="F16" s="38">
        <f t="shared" si="0"/>
        <v>0</v>
      </c>
      <c r="G16" s="16"/>
      <c r="H16" s="38">
        <f t="shared" si="6"/>
        <v>0</v>
      </c>
      <c r="I16" s="14"/>
      <c r="J16" s="16"/>
      <c r="K16" s="38">
        <f t="shared" si="1"/>
        <v>0</v>
      </c>
      <c r="L16" s="38">
        <f t="shared" si="2"/>
        <v>0</v>
      </c>
      <c r="M16" s="14"/>
      <c r="N16" s="14"/>
      <c r="O16" s="14"/>
      <c r="P16" s="83"/>
    </row>
    <row r="17" spans="1:16" x14ac:dyDescent="0.2">
      <c r="A17" s="22"/>
      <c r="B17" s="22"/>
      <c r="C17" s="22"/>
      <c r="D17" s="22"/>
      <c r="E17" s="24"/>
      <c r="F17" s="38">
        <f t="shared" si="0"/>
        <v>0</v>
      </c>
      <c r="G17" s="24"/>
      <c r="H17" s="38">
        <f t="shared" si="6"/>
        <v>0</v>
      </c>
      <c r="I17" s="22"/>
      <c r="J17" s="24"/>
      <c r="K17" s="38">
        <f t="shared" si="1"/>
        <v>0</v>
      </c>
      <c r="L17" s="38">
        <f t="shared" si="2"/>
        <v>0</v>
      </c>
      <c r="M17" s="22"/>
      <c r="N17" s="22"/>
      <c r="O17" s="22"/>
      <c r="P17" s="37"/>
    </row>
    <row r="18" spans="1:16" x14ac:dyDescent="0.2">
      <c r="A18" s="12"/>
      <c r="B18" s="12"/>
      <c r="C18" s="12"/>
      <c r="D18" s="12"/>
      <c r="E18" s="38"/>
      <c r="F18" s="38">
        <f t="shared" si="0"/>
        <v>0</v>
      </c>
      <c r="G18" s="38"/>
      <c r="H18" s="38">
        <f t="shared" si="6"/>
        <v>0</v>
      </c>
      <c r="I18" s="12"/>
      <c r="J18" s="38"/>
      <c r="K18" s="38">
        <f t="shared" si="1"/>
        <v>0</v>
      </c>
      <c r="L18" s="38">
        <f t="shared" si="2"/>
        <v>0</v>
      </c>
      <c r="M18" s="12"/>
      <c r="N18" s="62"/>
      <c r="O18" s="12"/>
      <c r="P18" s="37"/>
    </row>
    <row r="19" spans="1:16" x14ac:dyDescent="0.2">
      <c r="A19" s="12"/>
      <c r="B19" s="12"/>
      <c r="C19" s="12"/>
      <c r="D19" s="12"/>
      <c r="E19" s="38"/>
      <c r="F19" s="38">
        <f t="shared" si="0"/>
        <v>0</v>
      </c>
      <c r="G19" s="38"/>
      <c r="H19" s="38">
        <f t="shared" si="6"/>
        <v>0</v>
      </c>
      <c r="I19" s="12"/>
      <c r="J19" s="38"/>
      <c r="K19" s="38">
        <f t="shared" si="1"/>
        <v>0</v>
      </c>
      <c r="L19" s="38">
        <f t="shared" si="2"/>
        <v>0</v>
      </c>
      <c r="M19" s="12"/>
      <c r="N19" s="12"/>
      <c r="O19" s="12"/>
      <c r="P19" s="37"/>
    </row>
    <row r="20" spans="1:16" x14ac:dyDescent="0.2">
      <c r="A20" s="12"/>
      <c r="B20" s="12"/>
      <c r="C20" s="12"/>
      <c r="D20" s="12"/>
      <c r="E20" s="38"/>
      <c r="F20" s="38">
        <f t="shared" si="0"/>
        <v>0</v>
      </c>
      <c r="G20" s="38"/>
      <c r="H20" s="38">
        <f t="shared" si="6"/>
        <v>0</v>
      </c>
      <c r="I20" s="12"/>
      <c r="J20" s="38"/>
      <c r="K20" s="38">
        <f t="shared" si="1"/>
        <v>0</v>
      </c>
      <c r="L20" s="38">
        <f t="shared" si="2"/>
        <v>0</v>
      </c>
      <c r="M20" s="12"/>
      <c r="N20" s="12"/>
      <c r="O20" s="12"/>
      <c r="P20" s="37"/>
    </row>
    <row r="21" spans="1:16" x14ac:dyDescent="0.2">
      <c r="A21" s="12"/>
      <c r="B21" s="12"/>
      <c r="C21" s="12"/>
      <c r="D21" s="12"/>
      <c r="E21" s="38"/>
      <c r="F21" s="38">
        <f t="shared" si="0"/>
        <v>0</v>
      </c>
      <c r="G21" s="38"/>
      <c r="H21" s="38">
        <f t="shared" si="6"/>
        <v>0</v>
      </c>
      <c r="I21" s="12"/>
      <c r="J21" s="38"/>
      <c r="K21" s="38">
        <f t="shared" si="1"/>
        <v>0</v>
      </c>
      <c r="L21" s="38">
        <f t="shared" si="2"/>
        <v>0</v>
      </c>
      <c r="M21" s="12"/>
      <c r="N21" s="12"/>
      <c r="O21" s="12"/>
      <c r="P21" s="37"/>
    </row>
    <row r="23" spans="1:16" ht="23.25" x14ac:dyDescent="0.35">
      <c r="E23" s="40" t="s">
        <v>37</v>
      </c>
      <c r="F23" s="27">
        <f>SUM(F2:F21)</f>
        <v>48506.54</v>
      </c>
      <c r="G23" s="27">
        <f>SUM(G2:G21)</f>
        <v>41258</v>
      </c>
      <c r="H23" s="27">
        <f>SUM(H2:H21)</f>
        <v>7248.5399999999991</v>
      </c>
      <c r="J23" s="33"/>
      <c r="K23" s="27">
        <f>SUM(K2:K21)</f>
        <v>825.16</v>
      </c>
      <c r="L23" s="27">
        <f>SUM(L2:L21)</f>
        <v>47681.380000000005</v>
      </c>
      <c r="M23" s="27">
        <f>SUM(M2:M21)</f>
        <v>47919</v>
      </c>
    </row>
    <row r="24" spans="1:16" ht="18.75" x14ac:dyDescent="0.3">
      <c r="E24" s="41" t="s">
        <v>38</v>
      </c>
    </row>
    <row r="25" spans="1:16" ht="18.75" x14ac:dyDescent="0.3">
      <c r="E25" s="175" t="s">
        <v>443</v>
      </c>
    </row>
    <row r="27" spans="1:16" ht="15" x14ac:dyDescent="0.25">
      <c r="L27" s="81"/>
    </row>
    <row r="28" spans="1:16" ht="15" x14ac:dyDescent="0.25">
      <c r="L28" s="81"/>
    </row>
    <row r="29" spans="1:16" ht="15" x14ac:dyDescent="0.25">
      <c r="L29" s="81"/>
    </row>
    <row r="30" spans="1:16" ht="15" x14ac:dyDescent="0.25">
      <c r="L30" s="81"/>
    </row>
    <row r="31" spans="1:16" ht="15" x14ac:dyDescent="0.25">
      <c r="L31" s="81"/>
    </row>
  </sheetData>
  <hyperlinks>
    <hyperlink ref="E23" location="HOME!A1" display="HOME"/>
    <hyperlink ref="E24" location="MONTHWISE!A1" display="Monthwise"/>
    <hyperlink ref="E25" location="'GST-Monthwise'!A1" display="GST - Monthwise"/>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1"/>
  <sheetViews>
    <sheetView workbookViewId="0">
      <selection activeCell="E23" sqref="E23"/>
    </sheetView>
  </sheetViews>
  <sheetFormatPr defaultColWidth="9.140625" defaultRowHeight="12.75" x14ac:dyDescent="0.2"/>
  <cols>
    <col min="1" max="1" width="12.85546875" style="33" bestFit="1" customWidth="1"/>
    <col min="2" max="2" width="5.5703125" style="33" bestFit="1" customWidth="1"/>
    <col min="3" max="3" width="8.7109375" style="33" bestFit="1" customWidth="1"/>
    <col min="4" max="4" width="5.5703125" style="33" bestFit="1" customWidth="1"/>
    <col min="5" max="5" width="25.7109375" style="36" bestFit="1" customWidth="1"/>
    <col min="6" max="6" width="10.42578125" style="36" bestFit="1" customWidth="1"/>
    <col min="7" max="7" width="9.28515625" style="36" bestFit="1" customWidth="1"/>
    <col min="8" max="8" width="8.7109375" style="36" bestFit="1" customWidth="1"/>
    <col min="9" max="9" width="10.7109375" style="33" bestFit="1" customWidth="1"/>
    <col min="10" max="10" width="7.42578125" style="36" bestFit="1" customWidth="1"/>
    <col min="11" max="11" width="6.5703125" style="3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8.5703125" style="33" bestFit="1" customWidth="1"/>
    <col min="17" max="16384" width="9.140625" style="33"/>
  </cols>
  <sheetData>
    <row r="1" spans="1:16" x14ac:dyDescent="0.2">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7" t="s">
        <v>249</v>
      </c>
      <c r="B2" s="147"/>
      <c r="C2" s="147"/>
      <c r="D2" s="147"/>
      <c r="E2" s="150" t="s">
        <v>248</v>
      </c>
      <c r="F2" s="145">
        <f t="shared" ref="F2:F21" si="0">SUM(G2:H2)</f>
        <v>16197.75</v>
      </c>
      <c r="G2" s="150">
        <v>14085</v>
      </c>
      <c r="H2" s="145">
        <f>G2*15%</f>
        <v>2112.75</v>
      </c>
      <c r="I2" s="147"/>
      <c r="J2" s="150"/>
      <c r="K2" s="145">
        <f t="shared" ref="K2:K21" si="1">G2*2%</f>
        <v>281.7</v>
      </c>
      <c r="L2" s="145">
        <f t="shared" ref="L2:L21" si="2">F2-K2</f>
        <v>15916.05</v>
      </c>
      <c r="M2" s="147">
        <v>15916</v>
      </c>
      <c r="N2" s="147" t="s">
        <v>333</v>
      </c>
      <c r="O2" s="142" t="s">
        <v>136</v>
      </c>
      <c r="P2" s="143" t="s">
        <v>137</v>
      </c>
    </row>
    <row r="3" spans="1:16" x14ac:dyDescent="0.2">
      <c r="A3" s="147" t="s">
        <v>385</v>
      </c>
      <c r="B3" s="147"/>
      <c r="C3" s="147"/>
      <c r="D3" s="147"/>
      <c r="E3" s="150" t="s">
        <v>418</v>
      </c>
      <c r="F3" s="145">
        <f t="shared" si="0"/>
        <v>3668.5</v>
      </c>
      <c r="G3" s="150">
        <v>3190</v>
      </c>
      <c r="H3" s="145">
        <f t="shared" ref="H3:H4" si="3">G3*15%</f>
        <v>478.5</v>
      </c>
      <c r="I3" s="147"/>
      <c r="J3" s="150"/>
      <c r="K3" s="145">
        <f t="shared" si="1"/>
        <v>63.800000000000004</v>
      </c>
      <c r="L3" s="145">
        <f t="shared" si="2"/>
        <v>3604.7</v>
      </c>
      <c r="M3" s="147">
        <v>3605</v>
      </c>
      <c r="N3" s="147" t="s">
        <v>444</v>
      </c>
      <c r="O3" s="142" t="s">
        <v>136</v>
      </c>
      <c r="P3" s="143" t="s">
        <v>137</v>
      </c>
    </row>
    <row r="4" spans="1:16" x14ac:dyDescent="0.2">
      <c r="A4" s="34"/>
      <c r="B4" s="34"/>
      <c r="C4" s="14"/>
      <c r="D4" s="34"/>
      <c r="E4" s="16"/>
      <c r="F4" s="38">
        <f t="shared" si="0"/>
        <v>0</v>
      </c>
      <c r="G4" s="16"/>
      <c r="H4" s="38">
        <f t="shared" si="3"/>
        <v>0</v>
      </c>
      <c r="I4" s="14"/>
      <c r="J4" s="16"/>
      <c r="K4" s="38">
        <f t="shared" si="1"/>
        <v>0</v>
      </c>
      <c r="L4" s="38">
        <f t="shared" si="2"/>
        <v>0</v>
      </c>
      <c r="M4" s="14"/>
      <c r="N4" s="14"/>
      <c r="O4" s="67"/>
      <c r="P4" s="82"/>
    </row>
    <row r="5" spans="1:16" x14ac:dyDescent="0.2">
      <c r="A5" s="176" t="s">
        <v>22</v>
      </c>
      <c r="B5" s="176" t="s">
        <v>23</v>
      </c>
      <c r="C5" s="176" t="s">
        <v>24</v>
      </c>
      <c r="D5" s="176" t="s">
        <v>25</v>
      </c>
      <c r="E5" s="176" t="s">
        <v>26</v>
      </c>
      <c r="F5" s="177" t="s">
        <v>27</v>
      </c>
      <c r="G5" s="177" t="s">
        <v>28</v>
      </c>
      <c r="H5" s="177" t="s">
        <v>434</v>
      </c>
      <c r="I5" s="176" t="s">
        <v>30</v>
      </c>
      <c r="J5" s="176" t="s">
        <v>31</v>
      </c>
      <c r="K5" s="177" t="s">
        <v>32</v>
      </c>
      <c r="L5" s="177" t="s">
        <v>19</v>
      </c>
      <c r="M5" s="177" t="s">
        <v>33</v>
      </c>
      <c r="N5" s="177" t="s">
        <v>34</v>
      </c>
      <c r="O5" s="177" t="s">
        <v>35</v>
      </c>
      <c r="P5" s="178" t="s">
        <v>36</v>
      </c>
    </row>
    <row r="6" spans="1:16" x14ac:dyDescent="0.2">
      <c r="A6" s="147" t="s">
        <v>642</v>
      </c>
      <c r="B6" s="147"/>
      <c r="C6" s="147"/>
      <c r="D6" s="147"/>
      <c r="E6" s="150" t="s">
        <v>645</v>
      </c>
      <c r="F6" s="145">
        <f t="shared" si="0"/>
        <v>6537.2</v>
      </c>
      <c r="G6" s="150">
        <v>5540</v>
      </c>
      <c r="H6" s="145">
        <f>G6*18%</f>
        <v>997.19999999999993</v>
      </c>
      <c r="I6" s="147"/>
      <c r="J6" s="150"/>
      <c r="K6" s="145">
        <f t="shared" si="1"/>
        <v>110.8</v>
      </c>
      <c r="L6" s="145">
        <f t="shared" si="2"/>
        <v>6426.4</v>
      </c>
      <c r="M6" s="147">
        <v>6426</v>
      </c>
      <c r="N6" s="147" t="s">
        <v>797</v>
      </c>
      <c r="O6" s="142" t="s">
        <v>136</v>
      </c>
      <c r="P6" s="143" t="s">
        <v>137</v>
      </c>
    </row>
    <row r="7" spans="1:16" x14ac:dyDescent="0.2">
      <c r="A7" s="147" t="s">
        <v>779</v>
      </c>
      <c r="B7" s="147"/>
      <c r="C7" s="147"/>
      <c r="D7" s="147"/>
      <c r="E7" s="150" t="s">
        <v>778</v>
      </c>
      <c r="F7" s="145">
        <f t="shared" si="0"/>
        <v>4566.6000000000004</v>
      </c>
      <c r="G7" s="150">
        <v>3870</v>
      </c>
      <c r="H7" s="145">
        <f t="shared" ref="H7:H21" si="4">G7*18%</f>
        <v>696.6</v>
      </c>
      <c r="I7" s="147"/>
      <c r="J7" s="150"/>
      <c r="K7" s="145">
        <f t="shared" si="1"/>
        <v>77.400000000000006</v>
      </c>
      <c r="L7" s="145">
        <f t="shared" si="2"/>
        <v>4489.2000000000007</v>
      </c>
      <c r="M7" s="147">
        <v>4489</v>
      </c>
      <c r="N7" s="147" t="s">
        <v>926</v>
      </c>
      <c r="O7" s="142" t="s">
        <v>136</v>
      </c>
      <c r="P7" s="143" t="s">
        <v>137</v>
      </c>
    </row>
    <row r="8" spans="1:16" x14ac:dyDescent="0.2">
      <c r="A8" s="147" t="s">
        <v>857</v>
      </c>
      <c r="B8" s="147"/>
      <c r="C8" s="147"/>
      <c r="D8" s="147"/>
      <c r="E8" s="150" t="s">
        <v>858</v>
      </c>
      <c r="F8" s="145">
        <f t="shared" si="0"/>
        <v>9699.6</v>
      </c>
      <c r="G8" s="150">
        <v>8220</v>
      </c>
      <c r="H8" s="145">
        <f t="shared" si="4"/>
        <v>1479.6</v>
      </c>
      <c r="I8" s="147"/>
      <c r="J8" s="150"/>
      <c r="K8" s="145">
        <f t="shared" si="1"/>
        <v>164.4</v>
      </c>
      <c r="L8" s="145">
        <f t="shared" si="2"/>
        <v>9535.2000000000007</v>
      </c>
      <c r="M8" s="147">
        <v>9535</v>
      </c>
      <c r="N8" s="147" t="s">
        <v>926</v>
      </c>
      <c r="O8" s="142" t="s">
        <v>136</v>
      </c>
      <c r="P8" s="143" t="s">
        <v>137</v>
      </c>
    </row>
    <row r="9" spans="1:16" x14ac:dyDescent="0.2">
      <c r="A9" s="147" t="s">
        <v>980</v>
      </c>
      <c r="B9" s="147"/>
      <c r="C9" s="147"/>
      <c r="D9" s="147"/>
      <c r="E9" s="150" t="s">
        <v>985</v>
      </c>
      <c r="F9" s="145">
        <f t="shared" si="0"/>
        <v>11408.24</v>
      </c>
      <c r="G9" s="150">
        <v>9668</v>
      </c>
      <c r="H9" s="145">
        <f t="shared" si="4"/>
        <v>1740.24</v>
      </c>
      <c r="I9" s="147"/>
      <c r="J9" s="150"/>
      <c r="K9" s="145">
        <f t="shared" si="1"/>
        <v>193.36</v>
      </c>
      <c r="L9" s="145">
        <f t="shared" si="2"/>
        <v>11214.88</v>
      </c>
      <c r="M9" s="147">
        <v>11215</v>
      </c>
      <c r="N9" s="147" t="s">
        <v>1050</v>
      </c>
      <c r="O9" s="142" t="s">
        <v>136</v>
      </c>
      <c r="P9" s="143" t="s">
        <v>137</v>
      </c>
    </row>
    <row r="10" spans="1:16" x14ac:dyDescent="0.2">
      <c r="A10" s="147" t="s">
        <v>980</v>
      </c>
      <c r="B10" s="147"/>
      <c r="C10" s="147"/>
      <c r="D10" s="147"/>
      <c r="E10" s="150" t="s">
        <v>986</v>
      </c>
      <c r="F10" s="145">
        <f t="shared" si="0"/>
        <v>33346.800000000003</v>
      </c>
      <c r="G10" s="150">
        <v>28260</v>
      </c>
      <c r="H10" s="145">
        <f t="shared" si="4"/>
        <v>5086.8</v>
      </c>
      <c r="I10" s="147"/>
      <c r="J10" s="150"/>
      <c r="K10" s="145">
        <f t="shared" si="1"/>
        <v>565.20000000000005</v>
      </c>
      <c r="L10" s="145">
        <f t="shared" si="2"/>
        <v>32781.600000000006</v>
      </c>
      <c r="M10" s="147">
        <v>32782</v>
      </c>
      <c r="N10" s="147" t="s">
        <v>1088</v>
      </c>
      <c r="O10" s="142" t="s">
        <v>136</v>
      </c>
      <c r="P10" s="143" t="s">
        <v>137</v>
      </c>
    </row>
    <row r="11" spans="1:16" x14ac:dyDescent="0.2">
      <c r="A11" s="147" t="s">
        <v>1118</v>
      </c>
      <c r="B11" s="147"/>
      <c r="C11" s="147"/>
      <c r="D11" s="147"/>
      <c r="E11" s="150" t="s">
        <v>1124</v>
      </c>
      <c r="F11" s="145">
        <f t="shared" si="0"/>
        <v>5304.1</v>
      </c>
      <c r="G11" s="150">
        <v>4495</v>
      </c>
      <c r="H11" s="145">
        <f t="shared" si="4"/>
        <v>809.1</v>
      </c>
      <c r="I11" s="147"/>
      <c r="J11" s="150"/>
      <c r="K11" s="145">
        <f t="shared" si="1"/>
        <v>89.9</v>
      </c>
      <c r="L11" s="145">
        <f t="shared" si="2"/>
        <v>5214.2000000000007</v>
      </c>
      <c r="M11" s="147"/>
      <c r="N11" s="147"/>
      <c r="O11" s="142" t="s">
        <v>136</v>
      </c>
      <c r="P11" s="143" t="s">
        <v>137</v>
      </c>
    </row>
    <row r="12" spans="1:16" x14ac:dyDescent="0.2">
      <c r="A12" s="147" t="s">
        <v>1176</v>
      </c>
      <c r="B12" s="147"/>
      <c r="C12" s="147"/>
      <c r="D12" s="147"/>
      <c r="E12" s="150" t="s">
        <v>1175</v>
      </c>
      <c r="F12" s="145">
        <f t="shared" si="0"/>
        <v>4177.2</v>
      </c>
      <c r="G12" s="150">
        <v>3540</v>
      </c>
      <c r="H12" s="145">
        <f t="shared" si="4"/>
        <v>637.19999999999993</v>
      </c>
      <c r="I12" s="147"/>
      <c r="J12" s="150"/>
      <c r="K12" s="145">
        <f t="shared" si="1"/>
        <v>70.8</v>
      </c>
      <c r="L12" s="145">
        <f t="shared" si="2"/>
        <v>4106.3999999999996</v>
      </c>
      <c r="M12" s="147">
        <v>9320</v>
      </c>
      <c r="N12" s="147" t="s">
        <v>1204</v>
      </c>
      <c r="O12" s="142" t="s">
        <v>136</v>
      </c>
      <c r="P12" s="143" t="s">
        <v>137</v>
      </c>
    </row>
    <row r="13" spans="1:16" x14ac:dyDescent="0.2">
      <c r="A13" s="14"/>
      <c r="B13" s="14"/>
      <c r="C13" s="14"/>
      <c r="D13" s="14"/>
      <c r="E13" s="16"/>
      <c r="F13" s="38">
        <f t="shared" si="0"/>
        <v>0</v>
      </c>
      <c r="G13" s="16"/>
      <c r="H13" s="38">
        <f t="shared" si="4"/>
        <v>0</v>
      </c>
      <c r="I13" s="14"/>
      <c r="J13" s="16"/>
      <c r="K13" s="38">
        <f t="shared" si="1"/>
        <v>0</v>
      </c>
      <c r="L13" s="38">
        <f t="shared" si="2"/>
        <v>0</v>
      </c>
      <c r="M13" s="14"/>
      <c r="N13" s="14"/>
      <c r="O13" s="14"/>
      <c r="P13" s="83"/>
    </row>
    <row r="14" spans="1:16" x14ac:dyDescent="0.2">
      <c r="A14" s="14"/>
      <c r="B14" s="14"/>
      <c r="C14" s="14"/>
      <c r="D14" s="14"/>
      <c r="E14" s="16"/>
      <c r="F14" s="38">
        <f t="shared" si="0"/>
        <v>0</v>
      </c>
      <c r="G14" s="16"/>
      <c r="H14" s="38">
        <f t="shared" si="4"/>
        <v>0</v>
      </c>
      <c r="I14" s="14"/>
      <c r="J14" s="16"/>
      <c r="K14" s="38">
        <f t="shared" si="1"/>
        <v>0</v>
      </c>
      <c r="L14" s="38">
        <f t="shared" si="2"/>
        <v>0</v>
      </c>
      <c r="M14" s="14"/>
      <c r="N14" s="14"/>
      <c r="O14" s="14"/>
      <c r="P14" s="83"/>
    </row>
    <row r="15" spans="1:16" x14ac:dyDescent="0.2">
      <c r="A15" s="14"/>
      <c r="B15" s="14"/>
      <c r="C15" s="14"/>
      <c r="D15" s="14"/>
      <c r="E15" s="16"/>
      <c r="F15" s="38">
        <f t="shared" si="0"/>
        <v>0</v>
      </c>
      <c r="G15" s="16"/>
      <c r="H15" s="38">
        <f t="shared" si="4"/>
        <v>0</v>
      </c>
      <c r="I15" s="14"/>
      <c r="J15" s="16"/>
      <c r="K15" s="38">
        <f t="shared" si="1"/>
        <v>0</v>
      </c>
      <c r="L15" s="38">
        <f t="shared" si="2"/>
        <v>0</v>
      </c>
      <c r="M15" s="14"/>
      <c r="N15" s="14"/>
      <c r="O15" s="14"/>
      <c r="P15" s="83"/>
    </row>
    <row r="16" spans="1:16" x14ac:dyDescent="0.2">
      <c r="A16" s="14"/>
      <c r="B16" s="14"/>
      <c r="C16" s="14"/>
      <c r="D16" s="14"/>
      <c r="E16" s="16"/>
      <c r="F16" s="38">
        <f t="shared" si="0"/>
        <v>0</v>
      </c>
      <c r="G16" s="16"/>
      <c r="H16" s="38">
        <f t="shared" si="4"/>
        <v>0</v>
      </c>
      <c r="I16" s="14"/>
      <c r="J16" s="16"/>
      <c r="K16" s="38">
        <f t="shared" si="1"/>
        <v>0</v>
      </c>
      <c r="L16" s="38">
        <f t="shared" si="2"/>
        <v>0</v>
      </c>
      <c r="M16" s="14"/>
      <c r="N16" s="14"/>
      <c r="O16" s="14"/>
      <c r="P16" s="83"/>
    </row>
    <row r="17" spans="1:16" x14ac:dyDescent="0.2">
      <c r="A17" s="22"/>
      <c r="B17" s="22"/>
      <c r="C17" s="22"/>
      <c r="D17" s="22"/>
      <c r="E17" s="24"/>
      <c r="F17" s="38">
        <f t="shared" si="0"/>
        <v>0</v>
      </c>
      <c r="G17" s="24"/>
      <c r="H17" s="38">
        <f t="shared" si="4"/>
        <v>0</v>
      </c>
      <c r="I17" s="22"/>
      <c r="J17" s="24"/>
      <c r="K17" s="38">
        <f t="shared" si="1"/>
        <v>0</v>
      </c>
      <c r="L17" s="38">
        <f t="shared" si="2"/>
        <v>0</v>
      </c>
      <c r="M17" s="22"/>
      <c r="N17" s="22"/>
      <c r="O17" s="22"/>
      <c r="P17" s="37"/>
    </row>
    <row r="18" spans="1:16" x14ac:dyDescent="0.2">
      <c r="A18" s="12"/>
      <c r="B18" s="12"/>
      <c r="C18" s="12"/>
      <c r="D18" s="12"/>
      <c r="E18" s="38"/>
      <c r="F18" s="38">
        <f t="shared" si="0"/>
        <v>0</v>
      </c>
      <c r="G18" s="38"/>
      <c r="H18" s="38">
        <f t="shared" si="4"/>
        <v>0</v>
      </c>
      <c r="I18" s="12"/>
      <c r="J18" s="38"/>
      <c r="K18" s="38">
        <f t="shared" si="1"/>
        <v>0</v>
      </c>
      <c r="L18" s="38">
        <f t="shared" si="2"/>
        <v>0</v>
      </c>
      <c r="M18" s="12"/>
      <c r="N18" s="62"/>
      <c r="O18" s="12"/>
      <c r="P18" s="37"/>
    </row>
    <row r="19" spans="1:16" x14ac:dyDescent="0.2">
      <c r="A19" s="12"/>
      <c r="B19" s="12"/>
      <c r="C19" s="12"/>
      <c r="D19" s="12"/>
      <c r="E19" s="38"/>
      <c r="F19" s="38">
        <f t="shared" si="0"/>
        <v>0</v>
      </c>
      <c r="G19" s="38"/>
      <c r="H19" s="38">
        <f t="shared" si="4"/>
        <v>0</v>
      </c>
      <c r="I19" s="12"/>
      <c r="J19" s="38"/>
      <c r="K19" s="38">
        <f t="shared" si="1"/>
        <v>0</v>
      </c>
      <c r="L19" s="38">
        <f t="shared" si="2"/>
        <v>0</v>
      </c>
      <c r="M19" s="12"/>
      <c r="N19" s="12"/>
      <c r="O19" s="12"/>
      <c r="P19" s="37"/>
    </row>
    <row r="20" spans="1:16" x14ac:dyDescent="0.2">
      <c r="A20" s="12"/>
      <c r="B20" s="12"/>
      <c r="C20" s="12"/>
      <c r="D20" s="12"/>
      <c r="E20" s="38"/>
      <c r="F20" s="38">
        <f t="shared" si="0"/>
        <v>0</v>
      </c>
      <c r="G20" s="38"/>
      <c r="H20" s="38">
        <f t="shared" si="4"/>
        <v>0</v>
      </c>
      <c r="I20" s="12"/>
      <c r="J20" s="38"/>
      <c r="K20" s="38">
        <f t="shared" si="1"/>
        <v>0</v>
      </c>
      <c r="L20" s="38">
        <f t="shared" si="2"/>
        <v>0</v>
      </c>
      <c r="M20" s="12"/>
      <c r="N20" s="12"/>
      <c r="O20" s="12"/>
      <c r="P20" s="37"/>
    </row>
    <row r="21" spans="1:16" x14ac:dyDescent="0.2">
      <c r="A21" s="12"/>
      <c r="B21" s="12"/>
      <c r="C21" s="12"/>
      <c r="D21" s="12"/>
      <c r="E21" s="38"/>
      <c r="F21" s="38">
        <f t="shared" si="0"/>
        <v>0</v>
      </c>
      <c r="G21" s="38"/>
      <c r="H21" s="38">
        <f t="shared" si="4"/>
        <v>0</v>
      </c>
      <c r="I21" s="12"/>
      <c r="J21" s="38"/>
      <c r="K21" s="38">
        <f t="shared" si="1"/>
        <v>0</v>
      </c>
      <c r="L21" s="38">
        <f t="shared" si="2"/>
        <v>0</v>
      </c>
      <c r="M21" s="12"/>
      <c r="N21" s="12"/>
      <c r="O21" s="12"/>
      <c r="P21" s="37"/>
    </row>
    <row r="23" spans="1:16" ht="23.25" x14ac:dyDescent="0.35">
      <c r="E23" s="40" t="s">
        <v>37</v>
      </c>
      <c r="F23" s="27">
        <f>SUM(F2:F21)</f>
        <v>94905.99</v>
      </c>
      <c r="G23" s="27">
        <f>SUM(G2:G21)</f>
        <v>80868</v>
      </c>
      <c r="H23" s="27">
        <f>SUM(H2:H21)</f>
        <v>14037.99</v>
      </c>
      <c r="J23" s="33"/>
      <c r="K23" s="27">
        <f>SUM(K2:K21)</f>
        <v>1617.3600000000001</v>
      </c>
      <c r="L23" s="27">
        <f>SUM(L2:L21)</f>
        <v>93288.62999999999</v>
      </c>
      <c r="M23" s="27">
        <f>SUM(M2:M21)</f>
        <v>93288</v>
      </c>
    </row>
    <row r="24" spans="1:16" ht="18.75" x14ac:dyDescent="0.3">
      <c r="E24" s="41" t="s">
        <v>38</v>
      </c>
      <c r="O24" s="33">
        <f>0.25*44</f>
        <v>11</v>
      </c>
    </row>
    <row r="25" spans="1:16" ht="18.75" x14ac:dyDescent="0.3">
      <c r="E25" s="175" t="s">
        <v>443</v>
      </c>
    </row>
    <row r="27" spans="1:16" ht="15" x14ac:dyDescent="0.25">
      <c r="L27" s="81"/>
    </row>
    <row r="28" spans="1:16" ht="15" x14ac:dyDescent="0.25">
      <c r="L28" s="81"/>
    </row>
    <row r="29" spans="1:16" ht="15" x14ac:dyDescent="0.25">
      <c r="L29" s="81"/>
    </row>
    <row r="30" spans="1:16" ht="15" x14ac:dyDescent="0.25">
      <c r="L30" s="81"/>
    </row>
    <row r="31" spans="1:16" ht="15" x14ac:dyDescent="0.25">
      <c r="L31" s="81"/>
    </row>
  </sheetData>
  <hyperlinks>
    <hyperlink ref="E23" location="HOME!A1" display="HOME"/>
    <hyperlink ref="E24" location="MONTHWISE!A1" display="Monthwise"/>
    <hyperlink ref="E25" location="'GST-Monthwise'!A1" display="GST - Monthwise"/>
  </hyperlinks>
  <pageMargins left="0.7" right="0.7" top="0.75" bottom="0.75" header="0.3" footer="0.3"/>
  <legacy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3"/>
  <sheetViews>
    <sheetView workbookViewId="0">
      <selection activeCell="E19" sqref="E19"/>
    </sheetView>
  </sheetViews>
  <sheetFormatPr defaultRowHeight="15" x14ac:dyDescent="0.25"/>
  <cols>
    <col min="1" max="1" width="13.28515625" bestFit="1" customWidth="1"/>
    <col min="2" max="2" width="5.5703125" bestFit="1" customWidth="1"/>
    <col min="3" max="3" width="15.140625" bestFit="1" customWidth="1"/>
    <col min="4" max="4" width="5.5703125" bestFit="1" customWidth="1"/>
    <col min="5" max="5" width="20.85546875" bestFit="1" customWidth="1"/>
    <col min="6" max="6" width="10.42578125" bestFit="1" customWidth="1"/>
    <col min="7" max="7" width="9.28515625" bestFit="1" customWidth="1"/>
    <col min="8" max="8" width="7.7109375" bestFit="1" customWidth="1"/>
    <col min="9" max="9" width="10.7109375" bestFit="1" customWidth="1"/>
    <col min="10" max="10" width="12.140625"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176" t="s">
        <v>22</v>
      </c>
      <c r="B1" s="176" t="s">
        <v>23</v>
      </c>
      <c r="C1" s="176" t="s">
        <v>24</v>
      </c>
      <c r="D1" s="176" t="s">
        <v>25</v>
      </c>
      <c r="E1" s="176" t="s">
        <v>26</v>
      </c>
      <c r="F1" s="177" t="s">
        <v>27</v>
      </c>
      <c r="G1" s="177" t="s">
        <v>28</v>
      </c>
      <c r="H1" s="177" t="s">
        <v>434</v>
      </c>
      <c r="I1" s="176" t="s">
        <v>30</v>
      </c>
      <c r="J1" s="176" t="s">
        <v>31</v>
      </c>
      <c r="K1" s="177" t="s">
        <v>32</v>
      </c>
      <c r="L1" s="177" t="s">
        <v>19</v>
      </c>
      <c r="M1" s="177" t="s">
        <v>33</v>
      </c>
      <c r="N1" s="177" t="s">
        <v>34</v>
      </c>
      <c r="O1" s="177" t="s">
        <v>35</v>
      </c>
      <c r="P1" s="178" t="s">
        <v>36</v>
      </c>
    </row>
    <row r="2" spans="1:16" x14ac:dyDescent="0.25">
      <c r="A2" s="147" t="s">
        <v>583</v>
      </c>
      <c r="B2" s="147"/>
      <c r="C2" s="147"/>
      <c r="D2" s="160"/>
      <c r="E2" s="148" t="s">
        <v>592</v>
      </c>
      <c r="F2" s="145">
        <f t="shared" ref="F2:F17" si="0">SUM(G2:H2)</f>
        <v>12130.4</v>
      </c>
      <c r="G2" s="150">
        <v>10280</v>
      </c>
      <c r="H2" s="145">
        <f>G2*18%</f>
        <v>1850.3999999999999</v>
      </c>
      <c r="I2" s="147"/>
      <c r="J2" s="148"/>
      <c r="K2" s="145">
        <f t="shared" ref="K2:K17" si="1">G2*2%</f>
        <v>205.6</v>
      </c>
      <c r="L2" s="145">
        <f t="shared" ref="L2:L17" si="2">F2-K2</f>
        <v>11924.8</v>
      </c>
      <c r="M2" s="150">
        <v>11924</v>
      </c>
      <c r="N2" s="147" t="s">
        <v>797</v>
      </c>
      <c r="O2" s="142" t="s">
        <v>136</v>
      </c>
      <c r="P2" s="143" t="s">
        <v>137</v>
      </c>
    </row>
    <row r="3" spans="1:16" x14ac:dyDescent="0.25">
      <c r="A3" s="147" t="s">
        <v>734</v>
      </c>
      <c r="B3" s="147"/>
      <c r="C3" s="147" t="s">
        <v>728</v>
      </c>
      <c r="D3" s="160" t="s">
        <v>194</v>
      </c>
      <c r="E3" s="148" t="s">
        <v>731</v>
      </c>
      <c r="F3" s="145">
        <f t="shared" si="0"/>
        <v>5900</v>
      </c>
      <c r="G3" s="150">
        <v>5000</v>
      </c>
      <c r="H3" s="145">
        <f t="shared" ref="H3:H17" si="3">G3*18%</f>
        <v>900</v>
      </c>
      <c r="I3" s="147"/>
      <c r="J3" s="146">
        <v>43022</v>
      </c>
      <c r="K3" s="145">
        <f t="shared" si="1"/>
        <v>100</v>
      </c>
      <c r="L3" s="145">
        <f t="shared" si="2"/>
        <v>5800</v>
      </c>
      <c r="M3" s="150">
        <v>11924</v>
      </c>
      <c r="N3" s="147"/>
      <c r="O3" s="142" t="s">
        <v>136</v>
      </c>
      <c r="P3" s="143" t="s">
        <v>137</v>
      </c>
    </row>
    <row r="4" spans="1:16" x14ac:dyDescent="0.25">
      <c r="A4" s="147" t="s">
        <v>734</v>
      </c>
      <c r="B4" s="147"/>
      <c r="C4" s="147" t="s">
        <v>729</v>
      </c>
      <c r="D4" s="160" t="s">
        <v>194</v>
      </c>
      <c r="E4" s="148" t="s">
        <v>732</v>
      </c>
      <c r="F4" s="145">
        <f t="shared" si="0"/>
        <v>5900</v>
      </c>
      <c r="G4" s="150">
        <v>5000</v>
      </c>
      <c r="H4" s="145">
        <f t="shared" si="3"/>
        <v>900</v>
      </c>
      <c r="I4" s="147"/>
      <c r="J4" s="146">
        <v>43022</v>
      </c>
      <c r="K4" s="145">
        <f t="shared" si="1"/>
        <v>100</v>
      </c>
      <c r="L4" s="145">
        <f t="shared" si="2"/>
        <v>5800</v>
      </c>
      <c r="M4" s="150">
        <v>30706</v>
      </c>
      <c r="N4" s="147" t="s">
        <v>1020</v>
      </c>
      <c r="O4" s="142" t="s">
        <v>136</v>
      </c>
      <c r="P4" s="143" t="s">
        <v>137</v>
      </c>
    </row>
    <row r="5" spans="1:16" x14ac:dyDescent="0.25">
      <c r="A5" s="147" t="s">
        <v>734</v>
      </c>
      <c r="B5" s="147"/>
      <c r="C5" s="147" t="s">
        <v>730</v>
      </c>
      <c r="D5" s="160" t="s">
        <v>194</v>
      </c>
      <c r="E5" s="148" t="s">
        <v>733</v>
      </c>
      <c r="F5" s="145">
        <f t="shared" si="0"/>
        <v>24780</v>
      </c>
      <c r="G5" s="150">
        <v>21000</v>
      </c>
      <c r="H5" s="145">
        <f t="shared" si="3"/>
        <v>3780</v>
      </c>
      <c r="I5" s="147"/>
      <c r="J5" s="146">
        <v>43034</v>
      </c>
      <c r="K5" s="145">
        <f t="shared" si="1"/>
        <v>420</v>
      </c>
      <c r="L5" s="145">
        <f t="shared" si="2"/>
        <v>24360</v>
      </c>
      <c r="M5" s="150"/>
      <c r="N5" s="147"/>
      <c r="O5" s="142" t="s">
        <v>136</v>
      </c>
      <c r="P5" s="143" t="s">
        <v>137</v>
      </c>
    </row>
    <row r="6" spans="1:16" x14ac:dyDescent="0.25">
      <c r="A6" s="147" t="s">
        <v>827</v>
      </c>
      <c r="B6" s="147"/>
      <c r="C6" s="147" t="s">
        <v>852</v>
      </c>
      <c r="D6" s="160" t="s">
        <v>194</v>
      </c>
      <c r="E6" s="148" t="s">
        <v>851</v>
      </c>
      <c r="F6" s="145">
        <f t="shared" si="0"/>
        <v>6785</v>
      </c>
      <c r="G6" s="150">
        <v>5750</v>
      </c>
      <c r="H6" s="145">
        <f t="shared" si="3"/>
        <v>1035</v>
      </c>
      <c r="I6" s="147"/>
      <c r="J6" s="146">
        <f t="shared" ref="J6:J17" si="4">I6+45</f>
        <v>45</v>
      </c>
      <c r="K6" s="145">
        <f t="shared" si="1"/>
        <v>115</v>
      </c>
      <c r="L6" s="145">
        <f t="shared" si="2"/>
        <v>6670</v>
      </c>
      <c r="M6" s="150"/>
      <c r="N6" s="147"/>
      <c r="O6" s="142" t="s">
        <v>136</v>
      </c>
      <c r="P6" s="143" t="s">
        <v>137</v>
      </c>
    </row>
    <row r="7" spans="1:16" x14ac:dyDescent="0.25">
      <c r="A7" s="147" t="s">
        <v>968</v>
      </c>
      <c r="B7" s="147"/>
      <c r="C7" s="147" t="s">
        <v>970</v>
      </c>
      <c r="D7" s="160" t="s">
        <v>195</v>
      </c>
      <c r="E7" s="148" t="s">
        <v>969</v>
      </c>
      <c r="F7" s="145">
        <f t="shared" si="0"/>
        <v>11800</v>
      </c>
      <c r="G7" s="150">
        <v>10000</v>
      </c>
      <c r="H7" s="145">
        <f t="shared" si="3"/>
        <v>1800</v>
      </c>
      <c r="I7" s="147"/>
      <c r="J7" s="146">
        <f t="shared" si="4"/>
        <v>45</v>
      </c>
      <c r="K7" s="145">
        <f t="shared" si="1"/>
        <v>200</v>
      </c>
      <c r="L7" s="145">
        <f t="shared" si="2"/>
        <v>11600</v>
      </c>
      <c r="M7" s="150">
        <v>11600</v>
      </c>
      <c r="N7" s="147" t="s">
        <v>1087</v>
      </c>
      <c r="O7" s="142" t="s">
        <v>136</v>
      </c>
      <c r="P7" s="144" t="s">
        <v>1085</v>
      </c>
    </row>
    <row r="8" spans="1:16" x14ac:dyDescent="0.25">
      <c r="A8" s="147" t="s">
        <v>999</v>
      </c>
      <c r="B8" s="147"/>
      <c r="C8" s="147" t="s">
        <v>337</v>
      </c>
      <c r="D8" s="160" t="s">
        <v>194</v>
      </c>
      <c r="E8" s="148" t="s">
        <v>1007</v>
      </c>
      <c r="F8" s="145">
        <f t="shared" si="0"/>
        <v>17346</v>
      </c>
      <c r="G8" s="150">
        <v>14700</v>
      </c>
      <c r="H8" s="145">
        <f t="shared" si="3"/>
        <v>2646</v>
      </c>
      <c r="I8" s="147"/>
      <c r="J8" s="146">
        <f t="shared" si="4"/>
        <v>45</v>
      </c>
      <c r="K8" s="145">
        <f t="shared" si="1"/>
        <v>294</v>
      </c>
      <c r="L8" s="145">
        <f t="shared" si="2"/>
        <v>17052</v>
      </c>
      <c r="M8" s="150">
        <v>17052</v>
      </c>
      <c r="N8" s="147" t="s">
        <v>1197</v>
      </c>
      <c r="O8" s="142" t="s">
        <v>136</v>
      </c>
      <c r="P8" s="143" t="s">
        <v>137</v>
      </c>
    </row>
    <row r="9" spans="1:16" x14ac:dyDescent="0.25">
      <c r="A9" s="147" t="s">
        <v>999</v>
      </c>
      <c r="B9" s="147"/>
      <c r="C9" s="147" t="s">
        <v>1009</v>
      </c>
      <c r="D9" s="160" t="s">
        <v>146</v>
      </c>
      <c r="E9" s="148" t="s">
        <v>1008</v>
      </c>
      <c r="F9" s="145">
        <f t="shared" si="0"/>
        <v>16992</v>
      </c>
      <c r="G9" s="150">
        <v>14400</v>
      </c>
      <c r="H9" s="145">
        <f t="shared" si="3"/>
        <v>2592</v>
      </c>
      <c r="I9" s="147"/>
      <c r="J9" s="146">
        <f t="shared" si="4"/>
        <v>45</v>
      </c>
      <c r="K9" s="145">
        <f t="shared" si="1"/>
        <v>288</v>
      </c>
      <c r="L9" s="145">
        <f t="shared" si="2"/>
        <v>16704</v>
      </c>
      <c r="M9" s="150">
        <v>16704</v>
      </c>
      <c r="N9" s="147" t="s">
        <v>1197</v>
      </c>
      <c r="O9" s="142" t="s">
        <v>136</v>
      </c>
      <c r="P9" s="143" t="s">
        <v>137</v>
      </c>
    </row>
    <row r="10" spans="1:16" x14ac:dyDescent="0.25">
      <c r="A10" s="147" t="s">
        <v>1060</v>
      </c>
      <c r="B10" s="147"/>
      <c r="C10" s="147" t="s">
        <v>1053</v>
      </c>
      <c r="D10" s="160" t="s">
        <v>146</v>
      </c>
      <c r="E10" s="148" t="s">
        <v>1052</v>
      </c>
      <c r="F10" s="145">
        <f t="shared" si="0"/>
        <v>46822.400000000001</v>
      </c>
      <c r="G10" s="150">
        <v>39680</v>
      </c>
      <c r="H10" s="145">
        <f t="shared" si="3"/>
        <v>7142.4</v>
      </c>
      <c r="I10" s="147"/>
      <c r="J10" s="146">
        <f t="shared" si="4"/>
        <v>45</v>
      </c>
      <c r="K10" s="145">
        <f t="shared" si="1"/>
        <v>793.6</v>
      </c>
      <c r="L10" s="145">
        <f t="shared" si="2"/>
        <v>46028.800000000003</v>
      </c>
      <c r="M10" s="213"/>
      <c r="N10" s="147"/>
      <c r="O10" s="142" t="s">
        <v>136</v>
      </c>
      <c r="P10" s="143" t="s">
        <v>137</v>
      </c>
    </row>
    <row r="11" spans="1:16" x14ac:dyDescent="0.25">
      <c r="A11" s="147" t="s">
        <v>1060</v>
      </c>
      <c r="B11" s="147"/>
      <c r="C11" s="147" t="s">
        <v>1055</v>
      </c>
      <c r="D11" s="160" t="s">
        <v>146</v>
      </c>
      <c r="E11" s="148" t="s">
        <v>1054</v>
      </c>
      <c r="F11" s="145">
        <f t="shared" si="0"/>
        <v>23562.239999999998</v>
      </c>
      <c r="G11" s="150">
        <v>19968</v>
      </c>
      <c r="H11" s="145">
        <f t="shared" si="3"/>
        <v>3594.24</v>
      </c>
      <c r="I11" s="147"/>
      <c r="J11" s="146">
        <f t="shared" si="4"/>
        <v>45</v>
      </c>
      <c r="K11" s="145">
        <f t="shared" si="1"/>
        <v>399.36</v>
      </c>
      <c r="L11" s="145">
        <f t="shared" si="2"/>
        <v>23162.879999999997</v>
      </c>
      <c r="M11" s="150"/>
      <c r="N11" s="147"/>
      <c r="O11" s="142" t="s">
        <v>136</v>
      </c>
      <c r="P11" s="143" t="s">
        <v>137</v>
      </c>
    </row>
    <row r="12" spans="1:16" x14ac:dyDescent="0.25">
      <c r="A12" s="147" t="s">
        <v>1060</v>
      </c>
      <c r="B12" s="147"/>
      <c r="C12" s="147" t="s">
        <v>1057</v>
      </c>
      <c r="D12" s="160" t="s">
        <v>146</v>
      </c>
      <c r="E12" s="148" t="s">
        <v>1056</v>
      </c>
      <c r="F12" s="145">
        <f t="shared" si="0"/>
        <v>14499.84</v>
      </c>
      <c r="G12" s="150">
        <v>12288</v>
      </c>
      <c r="H12" s="145">
        <f t="shared" si="3"/>
        <v>2211.84</v>
      </c>
      <c r="I12" s="147"/>
      <c r="J12" s="146">
        <f t="shared" si="4"/>
        <v>45</v>
      </c>
      <c r="K12" s="145">
        <f t="shared" si="1"/>
        <v>245.76</v>
      </c>
      <c r="L12" s="145">
        <f t="shared" si="2"/>
        <v>14254.08</v>
      </c>
      <c r="M12" s="150"/>
      <c r="N12" s="147"/>
      <c r="O12" s="142" t="s">
        <v>136</v>
      </c>
      <c r="P12" s="143" t="s">
        <v>137</v>
      </c>
    </row>
    <row r="13" spans="1:16" x14ac:dyDescent="0.25">
      <c r="A13" s="147" t="s">
        <v>1060</v>
      </c>
      <c r="B13" s="147"/>
      <c r="C13" s="147" t="s">
        <v>1059</v>
      </c>
      <c r="D13" s="160" t="s">
        <v>146</v>
      </c>
      <c r="E13" s="148" t="s">
        <v>1058</v>
      </c>
      <c r="F13" s="145">
        <f t="shared" si="0"/>
        <v>15406.08</v>
      </c>
      <c r="G13" s="150">
        <v>13056</v>
      </c>
      <c r="H13" s="145">
        <f t="shared" si="3"/>
        <v>2350.08</v>
      </c>
      <c r="I13" s="147"/>
      <c r="J13" s="146">
        <f t="shared" si="4"/>
        <v>45</v>
      </c>
      <c r="K13" s="145">
        <f t="shared" si="1"/>
        <v>261.12</v>
      </c>
      <c r="L13" s="145">
        <f t="shared" si="2"/>
        <v>15144.96</v>
      </c>
      <c r="M13" s="150">
        <v>98950</v>
      </c>
      <c r="N13" s="147" t="s">
        <v>1203</v>
      </c>
      <c r="O13" s="142" t="s">
        <v>136</v>
      </c>
      <c r="P13" s="143" t="s">
        <v>137</v>
      </c>
    </row>
    <row r="14" spans="1:16" x14ac:dyDescent="0.25">
      <c r="A14" s="147" t="s">
        <v>1176</v>
      </c>
      <c r="B14" s="147"/>
      <c r="C14" s="147" t="s">
        <v>1178</v>
      </c>
      <c r="D14" s="160" t="s">
        <v>146</v>
      </c>
      <c r="E14" s="148" t="s">
        <v>1177</v>
      </c>
      <c r="F14" s="145">
        <f t="shared" si="0"/>
        <v>99686.399999999994</v>
      </c>
      <c r="G14" s="150">
        <v>84480</v>
      </c>
      <c r="H14" s="145">
        <f t="shared" si="3"/>
        <v>15206.4</v>
      </c>
      <c r="I14" s="147"/>
      <c r="J14" s="146">
        <f t="shared" si="4"/>
        <v>45</v>
      </c>
      <c r="K14" s="145">
        <f t="shared" si="1"/>
        <v>1689.6000000000001</v>
      </c>
      <c r="L14" s="145">
        <f t="shared" si="2"/>
        <v>97996.799999999988</v>
      </c>
      <c r="M14" s="150">
        <v>97996</v>
      </c>
      <c r="N14" s="147" t="s">
        <v>1253</v>
      </c>
      <c r="O14" s="142" t="s">
        <v>136</v>
      </c>
      <c r="P14" s="143" t="s">
        <v>137</v>
      </c>
    </row>
    <row r="15" spans="1:16" x14ac:dyDescent="0.25">
      <c r="A15" s="147" t="s">
        <v>1215</v>
      </c>
      <c r="B15" s="147"/>
      <c r="C15" s="147" t="s">
        <v>1217</v>
      </c>
      <c r="D15" s="160" t="s">
        <v>146</v>
      </c>
      <c r="E15" s="148" t="s">
        <v>1216</v>
      </c>
      <c r="F15" s="145">
        <f t="shared" si="0"/>
        <v>84157.6</v>
      </c>
      <c r="G15" s="150">
        <v>71320</v>
      </c>
      <c r="H15" s="145">
        <f t="shared" si="3"/>
        <v>12837.6</v>
      </c>
      <c r="I15" s="147"/>
      <c r="J15" s="146"/>
      <c r="K15" s="145">
        <f t="shared" si="1"/>
        <v>1426.4</v>
      </c>
      <c r="L15" s="145">
        <f t="shared" si="2"/>
        <v>82731.200000000012</v>
      </c>
      <c r="M15" s="150">
        <v>82731</v>
      </c>
      <c r="N15" s="147" t="s">
        <v>1274</v>
      </c>
      <c r="O15" s="142" t="s">
        <v>136</v>
      </c>
      <c r="P15" s="143" t="s">
        <v>137</v>
      </c>
    </row>
    <row r="16" spans="1:16" x14ac:dyDescent="0.25">
      <c r="A16" s="147" t="s">
        <v>1215</v>
      </c>
      <c r="B16" s="147"/>
      <c r="C16" s="147" t="s">
        <v>1219</v>
      </c>
      <c r="D16" s="160"/>
      <c r="E16" s="148" t="s">
        <v>1218</v>
      </c>
      <c r="F16" s="145">
        <f t="shared" si="0"/>
        <v>125489.45999999999</v>
      </c>
      <c r="G16" s="150">
        <v>106347</v>
      </c>
      <c r="H16" s="145">
        <f t="shared" si="3"/>
        <v>19142.46</v>
      </c>
      <c r="I16" s="147"/>
      <c r="J16" s="146"/>
      <c r="K16" s="145">
        <f t="shared" si="1"/>
        <v>2126.94</v>
      </c>
      <c r="L16" s="145">
        <f t="shared" si="2"/>
        <v>123362.51999999999</v>
      </c>
      <c r="M16" s="150">
        <v>123363</v>
      </c>
      <c r="N16" s="147" t="s">
        <v>1275</v>
      </c>
      <c r="O16" s="142" t="s">
        <v>136</v>
      </c>
      <c r="P16" s="143" t="s">
        <v>137</v>
      </c>
    </row>
    <row r="17" spans="1:16" x14ac:dyDescent="0.25">
      <c r="A17" s="22"/>
      <c r="B17" s="22"/>
      <c r="C17" s="22"/>
      <c r="D17" s="23"/>
      <c r="E17" s="54"/>
      <c r="F17" s="38">
        <f t="shared" si="0"/>
        <v>0</v>
      </c>
      <c r="G17" s="24"/>
      <c r="H17" s="38">
        <f t="shared" si="3"/>
        <v>0</v>
      </c>
      <c r="I17" s="22"/>
      <c r="J17" s="57">
        <f t="shared" si="4"/>
        <v>45</v>
      </c>
      <c r="K17" s="38">
        <f t="shared" si="1"/>
        <v>0</v>
      </c>
      <c r="L17" s="38">
        <f t="shared" si="2"/>
        <v>0</v>
      </c>
      <c r="M17" s="24"/>
      <c r="N17" s="22"/>
      <c r="O17" s="22"/>
      <c r="P17" s="37"/>
    </row>
    <row r="18" spans="1:16" x14ac:dyDescent="0.25">
      <c r="A18" s="33"/>
      <c r="B18" s="33"/>
      <c r="C18" s="33"/>
      <c r="D18" s="84"/>
      <c r="E18" s="55"/>
      <c r="F18" s="36"/>
      <c r="G18" s="26"/>
      <c r="H18" s="36"/>
      <c r="I18" s="33"/>
      <c r="J18" s="55"/>
      <c r="K18" s="26"/>
      <c r="L18" s="36"/>
      <c r="M18" s="36"/>
      <c r="N18" s="33"/>
      <c r="O18" s="33"/>
      <c r="P18" s="33"/>
    </row>
    <row r="19" spans="1:16" ht="23.25" x14ac:dyDescent="0.35">
      <c r="A19" s="33"/>
      <c r="B19" s="33"/>
      <c r="C19" s="33"/>
      <c r="D19" s="84"/>
      <c r="E19" s="40" t="s">
        <v>37</v>
      </c>
      <c r="F19" s="27">
        <f>SUM(F1:F17)</f>
        <v>511257.41999999993</v>
      </c>
      <c r="G19" s="27">
        <f>SUM(G1:G17)</f>
        <v>433269</v>
      </c>
      <c r="H19" s="27">
        <f>SUM(H1:H17)</f>
        <v>77988.42</v>
      </c>
      <c r="I19" s="28"/>
      <c r="J19" s="28"/>
      <c r="K19" s="27">
        <f>SUM(K1:K17)</f>
        <v>8665.380000000001</v>
      </c>
      <c r="L19" s="27">
        <f>SUM(L1:L17)</f>
        <v>502592.03999999992</v>
      </c>
      <c r="M19" s="27">
        <f>SUM(M1:M17)</f>
        <v>502950</v>
      </c>
      <c r="N19" s="33"/>
      <c r="O19" s="33">
        <f>G10*1%</f>
        <v>396.8</v>
      </c>
      <c r="P19" s="36">
        <f>F10-O19</f>
        <v>46425.599999999999</v>
      </c>
    </row>
    <row r="20" spans="1:16" ht="18.75" x14ac:dyDescent="0.3">
      <c r="A20" s="33"/>
      <c r="B20" s="33"/>
      <c r="C20" s="33"/>
      <c r="D20" s="84"/>
      <c r="E20" s="41" t="s">
        <v>38</v>
      </c>
      <c r="F20" s="36"/>
      <c r="G20" s="26"/>
      <c r="H20" s="36"/>
      <c r="I20" s="33"/>
      <c r="J20" s="55"/>
      <c r="K20" s="26"/>
      <c r="L20" s="36"/>
      <c r="M20" s="36"/>
      <c r="N20" s="33"/>
      <c r="O20" s="33">
        <f>G11*1%</f>
        <v>199.68</v>
      </c>
      <c r="P20" s="36">
        <f>F11-O20</f>
        <v>23362.559999999998</v>
      </c>
    </row>
    <row r="21" spans="1:16" ht="18.75" x14ac:dyDescent="0.3">
      <c r="A21" s="33"/>
      <c r="B21" s="33"/>
      <c r="C21" s="33"/>
      <c r="D21" s="84"/>
      <c r="E21" s="181" t="s">
        <v>443</v>
      </c>
      <c r="F21" s="36"/>
      <c r="G21" s="26"/>
      <c r="H21" s="36"/>
      <c r="I21" s="33"/>
      <c r="J21" s="55"/>
      <c r="K21" s="26"/>
      <c r="L21" s="36"/>
      <c r="M21" s="36"/>
      <c r="N21" s="33"/>
      <c r="O21" s="33">
        <f>G12*1%</f>
        <v>122.88</v>
      </c>
      <c r="P21" s="36">
        <f>F12-O21</f>
        <v>14376.960000000001</v>
      </c>
    </row>
    <row r="22" spans="1:16" x14ac:dyDescent="0.25">
      <c r="M22">
        <v>23525</v>
      </c>
      <c r="O22" s="33">
        <f>G13*1%</f>
        <v>130.56</v>
      </c>
      <c r="P22" s="36">
        <f>F13-O22</f>
        <v>15275.52</v>
      </c>
    </row>
    <row r="23" spans="1:16" x14ac:dyDescent="0.25">
      <c r="M23">
        <f>11924*2</f>
        <v>23848</v>
      </c>
      <c r="O23" s="33">
        <f>G14*1%</f>
        <v>844.80000000000007</v>
      </c>
      <c r="P23" s="36">
        <f>F14-O23</f>
        <v>98841.599999999991</v>
      </c>
    </row>
  </sheetData>
  <hyperlinks>
    <hyperlink ref="E19" location="HOME!A1" display="HOME"/>
    <hyperlink ref="E20" location="MONTHWISE!A1" display="Monthwise"/>
    <hyperlink ref="E21" location="'GST-Monthwise'!A1" display="GST - Monthwise"/>
  </hyperlinks>
  <pageMargins left="0.7" right="0.7" top="0.75" bottom="0.75" header="0.3" footer="0.3"/>
  <legacy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E23" sqref="E23"/>
    </sheetView>
  </sheetViews>
  <sheetFormatPr defaultColWidth="9.140625" defaultRowHeight="12.75" x14ac:dyDescent="0.2"/>
  <cols>
    <col min="1" max="1" width="12.85546875" style="33" bestFit="1" customWidth="1"/>
    <col min="2" max="2" width="5.5703125" style="33" bestFit="1" customWidth="1"/>
    <col min="3" max="3" width="8.7109375" style="33" bestFit="1" customWidth="1"/>
    <col min="4" max="4" width="5.5703125" style="33" bestFit="1" customWidth="1"/>
    <col min="5" max="5" width="26.28515625" style="36" bestFit="1" customWidth="1"/>
    <col min="6" max="6" width="10.42578125" style="36" bestFit="1" customWidth="1"/>
    <col min="7" max="7" width="9.28515625" style="36" bestFit="1" customWidth="1"/>
    <col min="8" max="8" width="8.7109375" style="36" bestFit="1" customWidth="1"/>
    <col min="9" max="9" width="10.7109375" style="33" bestFit="1" customWidth="1"/>
    <col min="10" max="10" width="7.42578125" style="36" bestFit="1" customWidth="1"/>
    <col min="11" max="11" width="6.5703125" style="36" bestFit="1" customWidth="1"/>
    <col min="12" max="12" width="12.140625" style="36" bestFit="1" customWidth="1"/>
    <col min="13" max="13" width="13.5703125" style="33" bestFit="1" customWidth="1"/>
    <col min="14" max="14" width="14.85546875" style="33" bestFit="1" customWidth="1"/>
    <col min="15" max="15" width="5.42578125" style="33" bestFit="1" customWidth="1"/>
    <col min="16" max="16" width="8.5703125" style="33" bestFit="1" customWidth="1"/>
    <col min="17" max="16384" width="9.140625" style="33"/>
  </cols>
  <sheetData>
    <row r="1" spans="1:16" x14ac:dyDescent="0.2">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x14ac:dyDescent="0.2">
      <c r="A2" s="147" t="s">
        <v>251</v>
      </c>
      <c r="B2" s="147"/>
      <c r="C2" s="147"/>
      <c r="D2" s="147"/>
      <c r="E2" s="150" t="s">
        <v>250</v>
      </c>
      <c r="F2" s="145">
        <f t="shared" ref="F2:F21" si="0">SUM(G2:H2)</f>
        <v>3450</v>
      </c>
      <c r="G2" s="150">
        <v>3000</v>
      </c>
      <c r="H2" s="145">
        <f>G2*15%</f>
        <v>450</v>
      </c>
      <c r="I2" s="147"/>
      <c r="J2" s="150"/>
      <c r="K2" s="145">
        <f t="shared" ref="K2:K21" si="1">G2*2%</f>
        <v>60</v>
      </c>
      <c r="L2" s="145">
        <f t="shared" ref="L2:L21" si="2">F2-K2</f>
        <v>3390</v>
      </c>
      <c r="M2" s="147">
        <v>3390</v>
      </c>
      <c r="N2" s="147" t="s">
        <v>595</v>
      </c>
      <c r="O2" s="142" t="s">
        <v>136</v>
      </c>
      <c r="P2" s="143" t="s">
        <v>137</v>
      </c>
    </row>
    <row r="3" spans="1:16" x14ac:dyDescent="0.2">
      <c r="A3" s="14"/>
      <c r="B3" s="14"/>
      <c r="C3" s="14"/>
      <c r="D3" s="14"/>
      <c r="E3" s="16"/>
      <c r="F3" s="38">
        <f t="shared" si="0"/>
        <v>0</v>
      </c>
      <c r="G3" s="16"/>
      <c r="H3" s="38">
        <f t="shared" ref="H3:H21" si="3">G3*15%</f>
        <v>0</v>
      </c>
      <c r="I3" s="14"/>
      <c r="J3" s="16"/>
      <c r="K3" s="38">
        <f t="shared" si="1"/>
        <v>0</v>
      </c>
      <c r="L3" s="38">
        <f t="shared" si="2"/>
        <v>0</v>
      </c>
      <c r="M3" s="14"/>
      <c r="N3" s="14"/>
      <c r="O3" s="67"/>
      <c r="P3" s="82"/>
    </row>
    <row r="4" spans="1:16" x14ac:dyDescent="0.2">
      <c r="A4" s="34"/>
      <c r="B4" s="34"/>
      <c r="C4" s="14"/>
      <c r="D4" s="34"/>
      <c r="E4" s="16"/>
      <c r="F4" s="38">
        <f t="shared" si="0"/>
        <v>0</v>
      </c>
      <c r="G4" s="16"/>
      <c r="H4" s="38">
        <f t="shared" si="3"/>
        <v>0</v>
      </c>
      <c r="I4" s="14"/>
      <c r="J4" s="16"/>
      <c r="K4" s="38">
        <f t="shared" si="1"/>
        <v>0</v>
      </c>
      <c r="L4" s="38">
        <f t="shared" si="2"/>
        <v>0</v>
      </c>
      <c r="M4" s="14"/>
      <c r="N4" s="14"/>
      <c r="O4" s="67"/>
      <c r="P4" s="82"/>
    </row>
    <row r="5" spans="1:16" x14ac:dyDescent="0.2">
      <c r="A5" s="14"/>
      <c r="B5" s="14"/>
      <c r="C5" s="14"/>
      <c r="D5" s="14"/>
      <c r="E5" s="16"/>
      <c r="F5" s="38">
        <f t="shared" si="0"/>
        <v>0</v>
      </c>
      <c r="G5" s="16"/>
      <c r="H5" s="38">
        <f t="shared" si="3"/>
        <v>0</v>
      </c>
      <c r="I5" s="14"/>
      <c r="J5" s="16"/>
      <c r="K5" s="38">
        <f t="shared" si="1"/>
        <v>0</v>
      </c>
      <c r="L5" s="38">
        <f t="shared" si="2"/>
        <v>0</v>
      </c>
      <c r="M5" s="14"/>
      <c r="N5" s="14"/>
      <c r="O5" s="67"/>
      <c r="P5" s="82"/>
    </row>
    <row r="6" spans="1:16" x14ac:dyDescent="0.2">
      <c r="A6" s="14"/>
      <c r="B6" s="14"/>
      <c r="C6" s="14"/>
      <c r="D6" s="14"/>
      <c r="E6" s="16"/>
      <c r="F6" s="38">
        <f t="shared" si="0"/>
        <v>0</v>
      </c>
      <c r="G6" s="16"/>
      <c r="H6" s="38">
        <f t="shared" si="3"/>
        <v>0</v>
      </c>
      <c r="I6" s="14"/>
      <c r="J6" s="16"/>
      <c r="K6" s="38">
        <f t="shared" si="1"/>
        <v>0</v>
      </c>
      <c r="L6" s="38">
        <f t="shared" si="2"/>
        <v>0</v>
      </c>
      <c r="M6" s="14"/>
      <c r="N6" s="14"/>
      <c r="O6" s="14"/>
      <c r="P6" s="83"/>
    </row>
    <row r="7" spans="1:16" x14ac:dyDescent="0.2">
      <c r="A7" s="14"/>
      <c r="B7" s="14"/>
      <c r="C7" s="14"/>
      <c r="D7" s="14"/>
      <c r="E7" s="16"/>
      <c r="F7" s="38">
        <f t="shared" si="0"/>
        <v>0</v>
      </c>
      <c r="G7" s="16"/>
      <c r="H7" s="38">
        <f t="shared" si="3"/>
        <v>0</v>
      </c>
      <c r="I7" s="14"/>
      <c r="J7" s="16"/>
      <c r="K7" s="38">
        <f t="shared" si="1"/>
        <v>0</v>
      </c>
      <c r="L7" s="38">
        <f t="shared" si="2"/>
        <v>0</v>
      </c>
      <c r="M7" s="14"/>
      <c r="N7" s="14"/>
      <c r="O7" s="14"/>
      <c r="P7" s="83"/>
    </row>
    <row r="8" spans="1:16" x14ac:dyDescent="0.2">
      <c r="A8" s="14"/>
      <c r="B8" s="14"/>
      <c r="C8" s="14"/>
      <c r="D8" s="14"/>
      <c r="E8" s="16"/>
      <c r="F8" s="38">
        <f t="shared" si="0"/>
        <v>0</v>
      </c>
      <c r="G8" s="16"/>
      <c r="H8" s="38">
        <f t="shared" si="3"/>
        <v>0</v>
      </c>
      <c r="I8" s="14"/>
      <c r="J8" s="16"/>
      <c r="K8" s="38">
        <f t="shared" si="1"/>
        <v>0</v>
      </c>
      <c r="L8" s="38">
        <f t="shared" si="2"/>
        <v>0</v>
      </c>
      <c r="M8" s="14"/>
      <c r="N8" s="14"/>
      <c r="O8" s="14"/>
      <c r="P8" s="83"/>
    </row>
    <row r="9" spans="1:16" x14ac:dyDescent="0.2">
      <c r="A9" s="14"/>
      <c r="B9" s="14"/>
      <c r="C9" s="14"/>
      <c r="D9" s="14"/>
      <c r="E9" s="16"/>
      <c r="F9" s="38">
        <f t="shared" si="0"/>
        <v>0</v>
      </c>
      <c r="G9" s="16"/>
      <c r="H9" s="38">
        <f t="shared" si="3"/>
        <v>0</v>
      </c>
      <c r="I9" s="14"/>
      <c r="J9" s="16"/>
      <c r="K9" s="38">
        <f t="shared" si="1"/>
        <v>0</v>
      </c>
      <c r="L9" s="38">
        <f t="shared" si="2"/>
        <v>0</v>
      </c>
      <c r="M9" s="14"/>
      <c r="N9" s="14"/>
      <c r="O9" s="14"/>
      <c r="P9" s="83"/>
    </row>
    <row r="10" spans="1:16" x14ac:dyDescent="0.2">
      <c r="A10" s="14"/>
      <c r="B10" s="14"/>
      <c r="C10" s="14"/>
      <c r="D10" s="14"/>
      <c r="E10" s="16"/>
      <c r="F10" s="38">
        <f t="shared" si="0"/>
        <v>0</v>
      </c>
      <c r="G10" s="16"/>
      <c r="H10" s="38">
        <f t="shared" si="3"/>
        <v>0</v>
      </c>
      <c r="I10" s="14"/>
      <c r="J10" s="16"/>
      <c r="K10" s="38">
        <f t="shared" si="1"/>
        <v>0</v>
      </c>
      <c r="L10" s="38">
        <f t="shared" si="2"/>
        <v>0</v>
      </c>
      <c r="M10" s="14"/>
      <c r="N10" s="14"/>
      <c r="O10" s="14"/>
      <c r="P10" s="83"/>
    </row>
    <row r="11" spans="1:16" x14ac:dyDescent="0.2">
      <c r="A11" s="14"/>
      <c r="B11" s="14"/>
      <c r="C11" s="14"/>
      <c r="D11" s="14"/>
      <c r="E11" s="16"/>
      <c r="F11" s="38">
        <f t="shared" si="0"/>
        <v>0</v>
      </c>
      <c r="G11" s="16"/>
      <c r="H11" s="38">
        <f t="shared" si="3"/>
        <v>0</v>
      </c>
      <c r="I11" s="14"/>
      <c r="J11" s="16"/>
      <c r="K11" s="38">
        <f t="shared" si="1"/>
        <v>0</v>
      </c>
      <c r="L11" s="38">
        <f t="shared" si="2"/>
        <v>0</v>
      </c>
      <c r="M11" s="14"/>
      <c r="N11" s="14"/>
      <c r="O11" s="14"/>
      <c r="P11" s="83"/>
    </row>
    <row r="12" spans="1:16" x14ac:dyDescent="0.2">
      <c r="A12" s="14"/>
      <c r="B12" s="14"/>
      <c r="C12" s="14"/>
      <c r="D12" s="14"/>
      <c r="E12" s="16"/>
      <c r="F12" s="38">
        <f t="shared" si="0"/>
        <v>0</v>
      </c>
      <c r="G12" s="16"/>
      <c r="H12" s="38">
        <f t="shared" si="3"/>
        <v>0</v>
      </c>
      <c r="I12" s="14"/>
      <c r="J12" s="16"/>
      <c r="K12" s="38">
        <f t="shared" si="1"/>
        <v>0</v>
      </c>
      <c r="L12" s="38">
        <f t="shared" si="2"/>
        <v>0</v>
      </c>
      <c r="M12" s="14"/>
      <c r="N12" s="14"/>
      <c r="O12" s="14"/>
      <c r="P12" s="83"/>
    </row>
    <row r="13" spans="1:16" x14ac:dyDescent="0.2">
      <c r="A13" s="14"/>
      <c r="B13" s="14"/>
      <c r="C13" s="14"/>
      <c r="D13" s="14"/>
      <c r="E13" s="16"/>
      <c r="F13" s="38">
        <f t="shared" si="0"/>
        <v>0</v>
      </c>
      <c r="G13" s="16"/>
      <c r="H13" s="38">
        <f t="shared" si="3"/>
        <v>0</v>
      </c>
      <c r="I13" s="14"/>
      <c r="J13" s="16"/>
      <c r="K13" s="38">
        <f t="shared" si="1"/>
        <v>0</v>
      </c>
      <c r="L13" s="38">
        <f t="shared" si="2"/>
        <v>0</v>
      </c>
      <c r="M13" s="14"/>
      <c r="N13" s="14"/>
      <c r="O13" s="14"/>
      <c r="P13" s="83"/>
    </row>
    <row r="14" spans="1:16" x14ac:dyDescent="0.2">
      <c r="A14" s="14"/>
      <c r="B14" s="14"/>
      <c r="C14" s="14"/>
      <c r="D14" s="14"/>
      <c r="E14" s="16"/>
      <c r="F14" s="38">
        <f t="shared" si="0"/>
        <v>0</v>
      </c>
      <c r="G14" s="16"/>
      <c r="H14" s="38">
        <f t="shared" si="3"/>
        <v>0</v>
      </c>
      <c r="I14" s="14"/>
      <c r="J14" s="16"/>
      <c r="K14" s="38">
        <f t="shared" si="1"/>
        <v>0</v>
      </c>
      <c r="L14" s="38">
        <f t="shared" si="2"/>
        <v>0</v>
      </c>
      <c r="M14" s="14"/>
      <c r="N14" s="14"/>
      <c r="O14" s="14"/>
      <c r="P14" s="83"/>
    </row>
    <row r="15" spans="1:16" x14ac:dyDescent="0.2">
      <c r="A15" s="14"/>
      <c r="B15" s="14"/>
      <c r="C15" s="14"/>
      <c r="D15" s="14"/>
      <c r="E15" s="16"/>
      <c r="F15" s="38">
        <f t="shared" si="0"/>
        <v>0</v>
      </c>
      <c r="G15" s="16"/>
      <c r="H15" s="38">
        <f t="shared" si="3"/>
        <v>0</v>
      </c>
      <c r="I15" s="14"/>
      <c r="J15" s="16"/>
      <c r="K15" s="38">
        <f t="shared" si="1"/>
        <v>0</v>
      </c>
      <c r="L15" s="38">
        <f t="shared" si="2"/>
        <v>0</v>
      </c>
      <c r="M15" s="14"/>
      <c r="N15" s="14"/>
      <c r="O15" s="14"/>
      <c r="P15" s="83"/>
    </row>
    <row r="16" spans="1:16" x14ac:dyDescent="0.2">
      <c r="A16" s="14"/>
      <c r="B16" s="14"/>
      <c r="C16" s="14"/>
      <c r="D16" s="14"/>
      <c r="E16" s="16"/>
      <c r="F16" s="38">
        <f t="shared" si="0"/>
        <v>0</v>
      </c>
      <c r="G16" s="16"/>
      <c r="H16" s="38">
        <f t="shared" si="3"/>
        <v>0</v>
      </c>
      <c r="I16" s="14"/>
      <c r="J16" s="16"/>
      <c r="K16" s="38">
        <f t="shared" si="1"/>
        <v>0</v>
      </c>
      <c r="L16" s="38">
        <f t="shared" si="2"/>
        <v>0</v>
      </c>
      <c r="M16" s="14"/>
      <c r="N16" s="14"/>
      <c r="O16" s="14"/>
      <c r="P16" s="83"/>
    </row>
    <row r="17" spans="1:16" x14ac:dyDescent="0.2">
      <c r="A17" s="22"/>
      <c r="B17" s="22"/>
      <c r="C17" s="22"/>
      <c r="D17" s="22"/>
      <c r="E17" s="24"/>
      <c r="F17" s="38">
        <f t="shared" si="0"/>
        <v>0</v>
      </c>
      <c r="G17" s="24"/>
      <c r="H17" s="38">
        <f t="shared" si="3"/>
        <v>0</v>
      </c>
      <c r="I17" s="22"/>
      <c r="J17" s="24"/>
      <c r="K17" s="38">
        <f t="shared" si="1"/>
        <v>0</v>
      </c>
      <c r="L17" s="38">
        <f t="shared" si="2"/>
        <v>0</v>
      </c>
      <c r="M17" s="22"/>
      <c r="N17" s="22"/>
      <c r="O17" s="22"/>
      <c r="P17" s="37"/>
    </row>
    <row r="18" spans="1:16" x14ac:dyDescent="0.2">
      <c r="A18" s="12"/>
      <c r="B18" s="12"/>
      <c r="C18" s="12"/>
      <c r="D18" s="12"/>
      <c r="E18" s="38"/>
      <c r="F18" s="38">
        <f t="shared" si="0"/>
        <v>0</v>
      </c>
      <c r="G18" s="38"/>
      <c r="H18" s="38">
        <f t="shared" si="3"/>
        <v>0</v>
      </c>
      <c r="I18" s="12"/>
      <c r="J18" s="38"/>
      <c r="K18" s="38">
        <f t="shared" si="1"/>
        <v>0</v>
      </c>
      <c r="L18" s="38">
        <f t="shared" si="2"/>
        <v>0</v>
      </c>
      <c r="M18" s="12"/>
      <c r="N18" s="62"/>
      <c r="O18" s="12"/>
      <c r="P18" s="37"/>
    </row>
    <row r="19" spans="1:16" x14ac:dyDescent="0.2">
      <c r="A19" s="12"/>
      <c r="B19" s="12"/>
      <c r="C19" s="12"/>
      <c r="D19" s="12"/>
      <c r="E19" s="38"/>
      <c r="F19" s="38">
        <f t="shared" si="0"/>
        <v>0</v>
      </c>
      <c r="G19" s="38"/>
      <c r="H19" s="38">
        <f t="shared" si="3"/>
        <v>0</v>
      </c>
      <c r="I19" s="12"/>
      <c r="J19" s="38"/>
      <c r="K19" s="38">
        <f t="shared" si="1"/>
        <v>0</v>
      </c>
      <c r="L19" s="38">
        <f t="shared" si="2"/>
        <v>0</v>
      </c>
      <c r="M19" s="12"/>
      <c r="N19" s="12"/>
      <c r="O19" s="12"/>
      <c r="P19" s="37"/>
    </row>
    <row r="20" spans="1:16" x14ac:dyDescent="0.2">
      <c r="A20" s="12"/>
      <c r="B20" s="12"/>
      <c r="C20" s="12"/>
      <c r="D20" s="12"/>
      <c r="E20" s="38"/>
      <c r="F20" s="38">
        <f t="shared" si="0"/>
        <v>0</v>
      </c>
      <c r="G20" s="38"/>
      <c r="H20" s="38">
        <f t="shared" si="3"/>
        <v>0</v>
      </c>
      <c r="I20" s="12"/>
      <c r="J20" s="38"/>
      <c r="K20" s="38">
        <f t="shared" si="1"/>
        <v>0</v>
      </c>
      <c r="L20" s="38">
        <f t="shared" si="2"/>
        <v>0</v>
      </c>
      <c r="M20" s="12"/>
      <c r="N20" s="12"/>
      <c r="O20" s="12"/>
      <c r="P20" s="37"/>
    </row>
    <row r="21" spans="1:16" x14ac:dyDescent="0.2">
      <c r="A21" s="12"/>
      <c r="B21" s="12"/>
      <c r="C21" s="12"/>
      <c r="D21" s="12"/>
      <c r="E21" s="38"/>
      <c r="F21" s="38">
        <f t="shared" si="0"/>
        <v>0</v>
      </c>
      <c r="G21" s="38"/>
      <c r="H21" s="38">
        <f t="shared" si="3"/>
        <v>0</v>
      </c>
      <c r="I21" s="12"/>
      <c r="J21" s="38"/>
      <c r="K21" s="38">
        <f t="shared" si="1"/>
        <v>0</v>
      </c>
      <c r="L21" s="38">
        <f t="shared" si="2"/>
        <v>0</v>
      </c>
      <c r="M21" s="12"/>
      <c r="N21" s="12"/>
      <c r="O21" s="12"/>
      <c r="P21" s="37"/>
    </row>
    <row r="23" spans="1:16" ht="23.25" x14ac:dyDescent="0.35">
      <c r="E23" s="40" t="s">
        <v>37</v>
      </c>
      <c r="F23" s="27">
        <f>SUM(F2:F21)</f>
        <v>3450</v>
      </c>
      <c r="G23" s="27">
        <f>SUM(G2:G21)</f>
        <v>3000</v>
      </c>
      <c r="H23" s="27">
        <f>SUM(H2:H21)</f>
        <v>450</v>
      </c>
      <c r="J23" s="33"/>
      <c r="K23" s="27">
        <f>SUM(K2:K21)</f>
        <v>60</v>
      </c>
      <c r="L23" s="27">
        <f>SUM(L2:L21)</f>
        <v>3390</v>
      </c>
      <c r="M23" s="27">
        <f>SUM(M2:M21)</f>
        <v>3390</v>
      </c>
    </row>
    <row r="24" spans="1:16" ht="18.75" x14ac:dyDescent="0.3">
      <c r="E24" s="41" t="s">
        <v>38</v>
      </c>
    </row>
    <row r="27" spans="1:16" ht="15" x14ac:dyDescent="0.25">
      <c r="L27" s="81"/>
    </row>
    <row r="28" spans="1:16" ht="15" x14ac:dyDescent="0.25">
      <c r="L28" s="81"/>
    </row>
    <row r="29" spans="1:16" ht="15" x14ac:dyDescent="0.25">
      <c r="L29" s="81"/>
    </row>
    <row r="30" spans="1:16" ht="15" x14ac:dyDescent="0.25">
      <c r="L30" s="81"/>
    </row>
    <row r="31" spans="1:16" ht="15" x14ac:dyDescent="0.25">
      <c r="L31" s="81"/>
    </row>
  </sheetData>
  <hyperlinks>
    <hyperlink ref="E23" location="HOME!A1" display="HOME"/>
    <hyperlink ref="E24" location="MONTHWISE!A1" display="Monthwise"/>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P2"/>
  <sheetViews>
    <sheetView workbookViewId="0">
      <selection activeCell="F12" sqref="F12"/>
    </sheetView>
  </sheetViews>
  <sheetFormatPr defaultRowHeight="15" x14ac:dyDescent="0.25"/>
  <cols>
    <col min="1" max="1" width="12.85546875" bestFit="1" customWidth="1"/>
    <col min="2" max="2" width="5.5703125" bestFit="1" customWidth="1"/>
    <col min="3" max="3" width="16.28515625" bestFit="1" customWidth="1"/>
    <col min="4" max="4" width="5.5703125" bestFit="1" customWidth="1"/>
    <col min="5" max="5" width="25.7109375" bestFit="1" customWidth="1"/>
    <col min="6" max="6" width="10.42578125" bestFit="1" customWidth="1"/>
    <col min="7" max="7" width="9.28515625" bestFit="1" customWidth="1"/>
    <col min="8" max="8" width="8.7109375" bestFit="1" customWidth="1"/>
    <col min="9" max="9" width="10.7109375" bestFit="1" customWidth="1"/>
    <col min="10" max="10" width="7.42578125" bestFit="1" customWidth="1"/>
    <col min="11" max="11" width="6.5703125" bestFit="1" customWidth="1"/>
    <col min="12" max="12" width="12.140625" bestFit="1" customWidth="1"/>
    <col min="13" max="13" width="13.5703125" bestFit="1" customWidth="1"/>
    <col min="14" max="14" width="14.85546875" bestFit="1" customWidth="1"/>
    <col min="15" max="15" width="5.42578125" bestFit="1" customWidth="1"/>
    <col min="16" max="16" width="8.5703125" bestFit="1" customWidth="1"/>
  </cols>
  <sheetData>
    <row r="1" spans="1:16" x14ac:dyDescent="0.25">
      <c r="A1" s="42" t="s">
        <v>22</v>
      </c>
      <c r="B1" s="30" t="s">
        <v>23</v>
      </c>
      <c r="C1" s="30" t="s">
        <v>24</v>
      </c>
      <c r="D1" s="30" t="s">
        <v>25</v>
      </c>
      <c r="E1" s="30" t="s">
        <v>26</v>
      </c>
      <c r="F1" s="31" t="s">
        <v>27</v>
      </c>
      <c r="G1" s="31" t="s">
        <v>28</v>
      </c>
      <c r="H1" s="31" t="s">
        <v>29</v>
      </c>
      <c r="I1" s="30" t="s">
        <v>30</v>
      </c>
      <c r="J1" s="30" t="s">
        <v>31</v>
      </c>
      <c r="K1" s="31" t="s">
        <v>32</v>
      </c>
      <c r="L1" s="31" t="s">
        <v>19</v>
      </c>
      <c r="M1" s="31" t="s">
        <v>33</v>
      </c>
      <c r="N1" s="31" t="s">
        <v>34</v>
      </c>
      <c r="O1" s="31" t="s">
        <v>35</v>
      </c>
      <c r="P1" s="43" t="s">
        <v>36</v>
      </c>
    </row>
    <row r="2" spans="1:16" s="33" customFormat="1" ht="12.75" x14ac:dyDescent="0.2">
      <c r="A2" s="14" t="s">
        <v>45</v>
      </c>
      <c r="B2" s="14"/>
      <c r="C2" s="14" t="s">
        <v>46</v>
      </c>
      <c r="D2" s="14"/>
      <c r="E2" s="16" t="s">
        <v>47</v>
      </c>
      <c r="F2" s="38">
        <f>SUM(G2:H2)</f>
        <v>24230.489999999998</v>
      </c>
      <c r="G2" s="16">
        <v>21162</v>
      </c>
      <c r="H2" s="38">
        <f>G2*14.5%</f>
        <v>3068.49</v>
      </c>
      <c r="I2" s="14"/>
      <c r="J2" s="16"/>
      <c r="K2" s="38">
        <f>G2*2%</f>
        <v>423.24</v>
      </c>
      <c r="L2" s="38">
        <f>F2-K2</f>
        <v>23807.249999999996</v>
      </c>
      <c r="M2" s="14"/>
      <c r="N2" s="14"/>
      <c r="O2" s="67"/>
      <c r="P2" s="8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Monthly Turnover Jun 2017</vt:lpstr>
      <vt:lpstr>ROUGH-SHEET</vt:lpstr>
      <vt:lpstr>MONTHWISE</vt:lpstr>
      <vt:lpstr>GST-Monthwise</vt:lpstr>
      <vt:lpstr>HOME</vt:lpstr>
      <vt:lpstr>KOMLI</vt:lpstr>
      <vt:lpstr>Fork Media</vt:lpstr>
      <vt:lpstr>Fork GCC</vt:lpstr>
      <vt:lpstr>SPID</vt:lpstr>
      <vt:lpstr>Dial-Star</vt:lpstr>
      <vt:lpstr>Adomantra</vt:lpstr>
      <vt:lpstr>iCubes</vt:lpstr>
      <vt:lpstr>Opicle</vt:lpstr>
      <vt:lpstr>Media-Conversion</vt:lpstr>
      <vt:lpstr>Bizvin</vt:lpstr>
      <vt:lpstr>SVG+DGM</vt:lpstr>
      <vt:lpstr>Hauterfly</vt:lpstr>
      <vt:lpstr>Yazle</vt:lpstr>
      <vt:lpstr>Isobar</vt:lpstr>
      <vt:lpstr>Investment Guru</vt:lpstr>
      <vt:lpstr>Dcreative</vt:lpstr>
      <vt:lpstr>OptiMidea</vt:lpstr>
      <vt:lpstr>DigiDesk</vt:lpstr>
      <vt:lpstr>Aqugen</vt:lpstr>
      <vt:lpstr>Pracharnama</vt:lpstr>
      <vt:lpstr>Recroemedia</vt:lpstr>
      <vt:lpstr>Kratos</vt:lpstr>
      <vt:lpstr>Leadsurf</vt:lpstr>
      <vt:lpstr>Catalyst</vt:lpstr>
      <vt:lpstr>HTTPOOL</vt:lpstr>
      <vt:lpstr>Sense Digital</vt:lpstr>
      <vt:lpstr>AD2Click</vt:lpstr>
      <vt:lpstr>Vertoz</vt:lpstr>
      <vt:lpstr>Mobinet</vt:lpstr>
      <vt:lpstr>CTN</vt:lpstr>
      <vt:lpstr>Apoxy</vt:lpstr>
      <vt:lpstr>Rappier</vt:lpstr>
      <vt:lpstr>AdsPayMedia</vt:lpstr>
      <vt:lpstr>Adclickzone</vt:lpstr>
      <vt:lpstr>Xapads</vt:lpstr>
      <vt:lpstr>AdSpar</vt:lpstr>
      <vt:lpstr>Esperto</vt:lpstr>
      <vt:lpstr>Adhunterz</vt:lpstr>
      <vt:lpstr>Adzjunction</vt:lpstr>
      <vt:lpstr>Zeematics</vt:lpstr>
      <vt:lpstr>Value First</vt:lpstr>
      <vt:lpstr>Vcommission</vt:lpstr>
      <vt:lpstr>Myinsuranceclub</vt:lpstr>
      <vt:lpstr>Refearn</vt:lpstr>
      <vt:lpstr>Admitad</vt:lpstr>
      <vt:lpstr>Connectingdots</vt:lpstr>
      <vt:lpstr>ADS-PLAY-MEDIA</vt:lpstr>
      <vt:lpstr>Admobly</vt:lpstr>
      <vt:lpstr>Adbird-Media</vt:lpstr>
      <vt:lpstr>BAD DEBTS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Zia Shaikh</dc:creator>
  <cp:lastModifiedBy>Zia Shaikh</cp:lastModifiedBy>
  <dcterms:created xsi:type="dcterms:W3CDTF">2016-08-24T08:35:44Z</dcterms:created>
  <dcterms:modified xsi:type="dcterms:W3CDTF">2019-02-19T12:21:04Z</dcterms:modified>
</cp:coreProperties>
</file>